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I:\1a. Quarterly Reporting\10. Final Documents\Q126\"/>
    </mc:Choice>
  </mc:AlternateContent>
  <xr:revisionPtr revIDLastSave="0" documentId="13_ncr:8001_{3582AC04-869A-4319-8D82-369D9CDE1785}" xr6:coauthVersionLast="47" xr6:coauthVersionMax="47" xr10:uidLastSave="{00000000-0000-0000-0000-000000000000}"/>
  <bookViews>
    <workbookView xWindow="-110" yWindow="-110" windowWidth="19420" windowHeight="11500" tabRatio="852" xr2:uid="{AD7839CE-DF45-4249-95E8-2F11623A9160}"/>
  </bookViews>
  <sheets>
    <sheet name="Cover" sheetId="1" r:id="rId1"/>
    <sheet name="ToC" sheetId="2" r:id="rId2"/>
    <sheet name="Notes_1" sheetId="3" r:id="rId3"/>
    <sheet name="Notes_2" sheetId="4" r:id="rId4"/>
    <sheet name="EDTF" sheetId="5" r:id="rId5"/>
    <sheet name="1" sheetId="6" r:id="rId6"/>
    <sheet name="2" sheetId="7" r:id="rId7"/>
    <sheet name="3" sheetId="8" r:id="rId8"/>
    <sheet name="4" sheetId="9" r:id="rId9"/>
    <sheet name="5" sheetId="10" r:id="rId10"/>
    <sheet name="6" sheetId="11" r:id="rId11"/>
    <sheet name="7" sheetId="12" r:id="rId12"/>
    <sheet name="8" sheetId="13" r:id="rId13"/>
    <sheet name="9" sheetId="14" r:id="rId14"/>
    <sheet name="10" sheetId="15" r:id="rId15"/>
    <sheet name="11" sheetId="16" r:id="rId16"/>
    <sheet name="12" sheetId="17" r:id="rId17"/>
    <sheet name="13" sheetId="18" r:id="rId18"/>
    <sheet name="14" sheetId="19" r:id="rId19"/>
    <sheet name="15" sheetId="20" r:id="rId20"/>
    <sheet name="16" sheetId="21" r:id="rId21"/>
    <sheet name="17" sheetId="22" r:id="rId22"/>
    <sheet name="18" sheetId="23" r:id="rId23"/>
    <sheet name="19" sheetId="24" r:id="rId24"/>
    <sheet name="20" sheetId="25" r:id="rId25"/>
    <sheet name="21" sheetId="26" r:id="rId26"/>
    <sheet name="22" sheetId="27" r:id="rId27"/>
    <sheet name="23" sheetId="28" r:id="rId28"/>
    <sheet name="24" sheetId="29" r:id="rId29"/>
    <sheet name="25" sheetId="30" r:id="rId30"/>
    <sheet name="26" sheetId="31" r:id="rId31"/>
    <sheet name="27" sheetId="32" r:id="rId32"/>
    <sheet name="28" sheetId="33" r:id="rId33"/>
    <sheet name="29" sheetId="34" r:id="rId34"/>
    <sheet name="30" sheetId="35" r:id="rId35"/>
    <sheet name="31" sheetId="36" r:id="rId36"/>
    <sheet name="32" sheetId="37" r:id="rId37"/>
    <sheet name="33" sheetId="38" r:id="rId38"/>
    <sheet name="34" sheetId="39" r:id="rId39"/>
    <sheet name="35" sheetId="40" r:id="rId40"/>
    <sheet name="36" sheetId="41" r:id="rId41"/>
    <sheet name="37" sheetId="42" r:id="rId42"/>
    <sheet name="38" sheetId="43" r:id="rId43"/>
    <sheet name="39" sheetId="44" r:id="rId44"/>
  </sheets>
  <externalReferences>
    <externalReference r:id="rId45"/>
  </externalReferences>
  <definedNames>
    <definedName name="Cover" localSheetId="0">Cover!$B$20:$P$22</definedName>
    <definedName name="FiscalYear">[1]Home!$D$7</definedName>
    <definedName name="HeadingVariance">Cover!#REF!</definedName>
    <definedName name="HeadingVarianceOther">Cover!#REF!</definedName>
    <definedName name="Language">[1]Home!$I$20:$I$21</definedName>
    <definedName name="_xlnm.Print_Area" localSheetId="0">Cover!$A$1:$Q$35</definedName>
    <definedName name="ReportPeriod">[1]Home!$D$8</definedName>
    <definedName name="VarianceMax">Cover!#REF!</definedName>
    <definedName name="VarianceMin">Cover!#REF!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2" l="1"/>
  <c r="A52" i="2"/>
  <c r="B51" i="2"/>
  <c r="A51" i="2"/>
  <c r="B50" i="2"/>
  <c r="A50" i="2"/>
  <c r="B49" i="2"/>
  <c r="A49" i="2"/>
  <c r="B48" i="2"/>
  <c r="A48" i="2"/>
  <c r="B47" i="2"/>
  <c r="A47" i="2"/>
  <c r="B46" i="2"/>
  <c r="A46" i="2"/>
  <c r="B45" i="2"/>
  <c r="A45" i="2"/>
  <c r="B44" i="2"/>
  <c r="A44" i="2"/>
  <c r="B43" i="2"/>
  <c r="A43" i="2"/>
  <c r="B42" i="2"/>
  <c r="A42" i="2"/>
  <c r="B41" i="2"/>
  <c r="A41" i="2"/>
  <c r="B40" i="2"/>
  <c r="A40" i="2"/>
  <c r="B38" i="2"/>
  <c r="A38" i="2"/>
  <c r="B37" i="2"/>
  <c r="A37" i="2"/>
  <c r="B35" i="2"/>
  <c r="A35" i="2"/>
  <c r="B34" i="2"/>
  <c r="A34" i="2"/>
  <c r="B33" i="2"/>
  <c r="A33" i="2"/>
  <c r="B32" i="2"/>
  <c r="A32" i="2"/>
  <c r="B31" i="2"/>
  <c r="A31" i="2"/>
  <c r="B30" i="2"/>
  <c r="A30" i="2"/>
  <c r="B29" i="2"/>
  <c r="A29" i="2"/>
  <c r="B26" i="2"/>
  <c r="A26" i="2"/>
  <c r="B25" i="2"/>
  <c r="A25" i="2"/>
  <c r="B24" i="2"/>
  <c r="A24" i="2"/>
  <c r="B23" i="2"/>
  <c r="A23" i="2"/>
  <c r="B22" i="2"/>
  <c r="A22" i="2"/>
  <c r="B21" i="2"/>
  <c r="A21" i="2"/>
  <c r="B20" i="2"/>
  <c r="A20" i="2"/>
  <c r="B19" i="2"/>
  <c r="A19" i="2"/>
  <c r="B17" i="2"/>
  <c r="A17" i="2"/>
  <c r="B16" i="2"/>
  <c r="A16" i="2"/>
  <c r="B15" i="2"/>
  <c r="A15" i="2"/>
  <c r="B14" i="2"/>
  <c r="A14" i="2"/>
  <c r="B13" i="2"/>
  <c r="A13" i="2"/>
  <c r="B12" i="2"/>
  <c r="A12" i="2"/>
  <c r="B9" i="2"/>
  <c r="A9" i="2"/>
  <c r="B8" i="2"/>
  <c r="A8" i="2"/>
  <c r="B7" i="2"/>
  <c r="A7" i="2"/>
  <c r="B6" i="2"/>
  <c r="A6" i="2"/>
  <c r="B5" i="2"/>
  <c r="A5" i="2"/>
  <c r="A3" i="2"/>
</calcChain>
</file>

<file path=xl/sharedStrings.xml><?xml version="1.0" encoding="utf-8"?>
<sst xmlns="http://schemas.openxmlformats.org/spreadsheetml/2006/main" count="4662" uniqueCount="1058">
  <si>
    <t>Supplementary</t>
  </si>
  <si>
    <t>Financial Information</t>
  </si>
  <si>
    <t>Q1 2026</t>
  </si>
  <si>
    <t>For the period ended: January 31, 2026</t>
  </si>
  <si>
    <t>For further information, contact Scotiabank Investor Relations:</t>
  </si>
  <si>
    <t>Meny Grauman (meny.grauman@scotiabank.com)</t>
  </si>
  <si>
    <t>Rebecca Hoang (rebecca.hoang@scotiabank.com)</t>
  </si>
  <si>
    <t>Supplementary Financial Information (SFI)</t>
  </si>
  <si>
    <t>Page</t>
  </si>
  <si>
    <t>Business Segment Performance</t>
  </si>
  <si>
    <t>Credit-Related Information</t>
  </si>
  <si>
    <r>
      <t>Note:</t>
    </r>
    <r>
      <rPr>
        <sz val="9"/>
        <color theme="1"/>
        <rFont val="Scotia"/>
        <family val="2"/>
      </rPr>
      <t xml:space="preserve"> The supplementary financial information package contains comparative figures that have been reclassified in prior periods, where applicable, to conform with the current reporting period presentation.</t>
    </r>
  </si>
  <si>
    <t>Back to Table of Contents</t>
  </si>
  <si>
    <r>
      <rPr>
        <b/>
        <sz val="14"/>
        <color rgb="FFFFFFFF"/>
        <rFont val="Scotia"/>
        <family val="2"/>
      </rPr>
      <t>Notes</t>
    </r>
  </si>
  <si>
    <t/>
  </si>
  <si>
    <r>
      <rPr>
        <b/>
        <sz val="11"/>
        <color rgb="FF000000"/>
        <rFont val="Scotia"/>
        <family val="2"/>
      </rPr>
      <t>This document is not audited and should be read in conjunction with our Q1 2026 Quarterly Report to Shareholders and 2025 Annual Report.</t>
    </r>
  </si>
  <si>
    <r>
      <rPr>
        <b/>
        <sz val="11"/>
        <color rgb="FF000000"/>
        <rFont val="Scotia"/>
        <family val="2"/>
      </rPr>
      <t xml:space="preserve">Non-GAAP Measures: </t>
    </r>
  </si>
  <si>
    <r>
      <rPr>
        <sz val="11"/>
        <color rgb="FF000000"/>
        <rFont val="Scotia"/>
        <family val="2"/>
      </rPr>
      <t>The Bank uses a number of financial measures and ratios to assess its performance, as well as the performance of its operating segments. Some of these financial measures and ratios are presented on a non-GAAP basis and are not calculated in accordance with Generally Accepted Accounting Principles (GAAP), which are based on International Financial Reporting Standards (IFRS) as issued by the International Accounting Standards Board (IASB), are not defined by GAAP, do not have standardized meanings and therefore might not be comparable to similar financial measures and ratios disclosed by other issuers. The Bank believes that non-GAAP measures and ratios are useful as they provide readers with a better understanding of how management assesses performance. These non-GAAP measures and ratios are used throughout this report and defined below.</t>
    </r>
  </si>
  <si>
    <r>
      <rPr>
        <b/>
        <sz val="11"/>
        <color rgb="FF000000"/>
        <rFont val="Scotia"/>
        <family val="2"/>
      </rPr>
      <t xml:space="preserve">Adjusted results and adjusted diluted earnings per share: </t>
    </r>
  </si>
  <si>
    <r>
      <rPr>
        <sz val="11"/>
        <color rgb="FF000000"/>
        <rFont val="Scotia"/>
        <family val="2"/>
      </rPr>
      <t>Management considers both reported and adjusted results and measures useful in assessing underlying ongoing business performance. Adjusted results and measures remove certain specified items from revenue, non-interest expenses, income taxes and non-controlling interest. Presenting results on both a reported basis and adjusted basis allows readers to assess the impact of certain items on results for the periods presented, and to better assess results and trends excluding those items that may not be reflective of ongoing business performance.</t>
    </r>
  </si>
  <si>
    <r>
      <rPr>
        <b/>
        <sz val="11"/>
        <color rgb="FF000000"/>
        <rFont val="Scotia"/>
        <family val="2"/>
      </rPr>
      <t>The Bank’s 2026, 2025 and 2024 results were adjusted for the following items. These amounts were recorded in the Other operating segment, unless otherwise noted.</t>
    </r>
  </si>
  <si>
    <r>
      <rPr>
        <sz val="11"/>
        <color rgb="FF000000"/>
        <rFont val="Scotia"/>
        <family val="2"/>
      </rPr>
      <t>a) Divestitures and wind-down of operations</t>
    </r>
  </si>
  <si>
    <r>
      <rPr>
        <sz val="11"/>
        <color rgb="FF000000"/>
        <rFont val="Scotia"/>
        <family val="2"/>
      </rPr>
      <t xml:space="preserve">In Q1 2026, the Bank recognized a loss of $434 million ($377 million after-tax) upon the completion of the sale of its banking operations in Colombia, Costa Rica and Panama. The loss primarily represents the release of cumulative foreign currency translation losses, inclusive of hedges. In the prior fiscal year, the Bank recognized a total impairment loss of $1,422 million in non-interest expense and a credit of $45 million in non-interest income (collectively $1,342 million after-tax), of which $1,362 million ($1,355 million after-tax) was recognized in Q1 2025, as the operations that were a part of this transaction were designated as held for sale. The changes subsequent to Q1 2025 represented changes in the carrying value of net assets being sold and fair value of shares received less costs to sell, as well as changes in foreign currency. For further details, please refer to Note 19 of the condensed interim Q1 2026 Quarterly Report to Shareholders._x000D_
_x000D_
In Q2 2025, the Bank completed the sale of CrediScotia Financiera S.A. (CrediScotia), a wholly-owned consumer finance subsidiary in Peru, to Banco Santander S.A. (Espana). The Bank recognized an additional loss of $9 million in non-interest income – other upon closing. In Q3 2024, the Bank had recognized an impairment loss of $143 million in non-interest income and a recovery of expenses of $7 million in non-interest expenses – salaries and employee benefits (collectively $90 million after-tax), the majority of which relates to goodwill.         </t>
    </r>
    <r>
      <rPr>
        <sz val="11"/>
        <color theme="1"/>
        <rFont val="Scotia"/>
        <family val="2"/>
      </rPr>
      <t xml:space="preserve">    _x000D_
_x000D_
</t>
    </r>
  </si>
  <si>
    <r>
      <rPr>
        <sz val="11"/>
        <color rgb="FF000000"/>
        <rFont val="Scotia"/>
        <family val="2"/>
      </rPr>
      <t>b) Restructuring charge and severance provisions</t>
    </r>
    <r>
      <rPr>
        <sz val="11"/>
        <color theme="1"/>
        <rFont val="Scotia"/>
        <family val="2"/>
      </rPr>
      <t xml:space="preserve">_x000D_
</t>
    </r>
  </si>
  <si>
    <r>
      <rPr>
        <sz val="11"/>
        <color rgb="FF000000"/>
        <rFont val="Scotia"/>
        <family val="2"/>
      </rPr>
      <t>c) Legal provision</t>
    </r>
  </si>
  <si>
    <r>
      <rPr>
        <sz val="11"/>
        <color rgb="FF000000"/>
        <rFont val="Scotia"/>
        <family val="2"/>
      </rPr>
      <t>In Q4 2025, the Bank recognized a legal provision of $74 million ($54 million after-tax) related to several civil and other litigation matters._x000D_
_x000D_
In Q3 2024, the Bank recognized a $176 million expense for legal actions in Peru relating to certain value-added tax assessed amounts and associated interest. The legal actions arose from certain client transactions that occurred prior to the Bank’s acquisition of its Peruvian subsidiary. For further details, please refer to Note 22 of the audited consolidated financial statements in the 2025 Annual Rep</t>
    </r>
    <r>
      <rPr>
        <sz val="11"/>
        <color theme="1"/>
        <rFont val="Scotia"/>
        <family val="2"/>
      </rPr>
      <t>ort.</t>
    </r>
  </si>
  <si>
    <r>
      <rPr>
        <sz val="11"/>
        <color rgb="FF000000"/>
        <rFont val="Scotia"/>
        <family val="2"/>
      </rPr>
      <t>d) Amortization of acquisition-related intangible assets</t>
    </r>
  </si>
  <si>
    <r>
      <rPr>
        <sz val="11"/>
        <color rgb="FF000000"/>
        <rFont val="Scotia"/>
        <family val="2"/>
      </rPr>
      <t>These costs relate to the amortization of intangible assets recognized upon the acquisition of businesses, excluding software. The costs are recorded in non-interest expenses – depreciation and amortization for the Canadian Banking, International Banking and Global Wealth Management operating segments, and non-interest income – net income from investments in associated corporations for the Other operating segment.</t>
    </r>
  </si>
  <si>
    <r>
      <rPr>
        <sz val="11"/>
        <color rgb="FF000000"/>
        <rFont val="Scotia"/>
        <family val="2"/>
      </rPr>
      <t>e) Impairment of non-financial assets</t>
    </r>
    <r>
      <rPr>
        <sz val="11"/>
        <color theme="1"/>
        <rFont val="Scotia"/>
        <family val="2"/>
      </rPr>
      <t xml:space="preserve">_x000D_
</t>
    </r>
  </si>
  <si>
    <r>
      <rPr>
        <sz val="11"/>
        <color rgb="FF000000"/>
        <rFont val="Scotia"/>
        <family val="2"/>
      </rPr>
      <t xml:space="preserve">In Q4 2024, the Bank recorded impairment charges of $343 million ($309 million after-tax) related to its investment in associate, Bank of Xi’an Co. Ltd. in China, driven primarily by the continued weakening of the economic outlook in China and whose market value has remained below the Bank’s carrying value for a prolonged period (Q4 2023 - $185 million pre-tax and $159 million after-tax).  In Q4 2024, the Bank recorded an impairment of software intangible assets of $97 million ($70 million after-tax). </t>
    </r>
    <r>
      <rPr>
        <sz val="11"/>
        <color theme="1"/>
        <rFont val="Scotia"/>
        <family val="2"/>
      </rPr>
      <t xml:space="preserve">_x000D_
</t>
    </r>
  </si>
  <si>
    <r>
      <rPr>
        <b/>
        <sz val="11"/>
        <color rgb="FF000000"/>
        <rFont val="Scotia"/>
        <family val="2"/>
      </rPr>
      <t>In addition to the above, the following adjustment also impacted the earnings per share calculation in Q3 2025</t>
    </r>
  </si>
  <si>
    <r>
      <rPr>
        <sz val="11"/>
        <color rgb="FF000000"/>
        <rFont val="Scotia"/>
        <family val="2"/>
      </rPr>
      <t>f) Foreign currency loss on redemption of Subordinated Additional Tier 1 Capital Note</t>
    </r>
  </si>
  <si>
    <t xml:space="preserve">In Q3 2025, the Bank redeemed all outstanding U.S. $1,250 million 4.900% Fixed Rate Resetting Perpetual Subordinated Additional Tier 1 Capital Notes (AT1 Note). The redemption resulted in a foreign currency loss of $22 million, which was recognized in retained earnings. The loss was deducted from net income attributable to common shareholders for the purposes of calculating basic and diluted earnings per share (EPS). </t>
  </si>
  <si>
    <r>
      <rPr>
        <b/>
        <sz val="14"/>
        <color rgb="FFFFFFFF"/>
        <rFont val="Scotia"/>
        <family val="2"/>
      </rPr>
      <t>Notes (Cont'd)</t>
    </r>
  </si>
  <si>
    <r>
      <rPr>
        <b/>
        <sz val="10"/>
        <color rgb="FF000000"/>
        <rFont val="Scotia"/>
        <family val="2"/>
      </rPr>
      <t>Adjusting Items⁽¹⁾ :</t>
    </r>
    <r>
      <rPr>
        <sz val="10"/>
        <color rgb="FF000000"/>
        <rFont val="Scotia"/>
        <family val="2"/>
      </rPr>
      <t xml:space="preserve"> Adjusted results exclude the following items:</t>
    </r>
  </si>
  <si>
    <r>
      <rPr>
        <i/>
        <sz val="10"/>
        <color rgb="FFFF0000"/>
        <rFont val="Scotia"/>
        <family val="2"/>
      </rPr>
      <t xml:space="preserve">($ millions) </t>
    </r>
  </si>
  <si>
    <r>
      <rPr>
        <sz val="10"/>
        <color rgb="FF000000"/>
        <rFont val="Scotia"/>
        <family val="2"/>
      </rPr>
      <t>Full Year</t>
    </r>
  </si>
  <si>
    <r>
      <rPr>
        <b/>
        <sz val="10"/>
        <color rgb="FFFF0000"/>
        <rFont val="Scotia"/>
        <family val="2"/>
      </rPr>
      <t>Adjusting Items (Pre-Tax)</t>
    </r>
  </si>
  <si>
    <r>
      <rPr>
        <b/>
        <sz val="10"/>
        <color rgb="FF000000"/>
        <rFont val="Scotia"/>
        <family val="2"/>
      </rPr>
      <t>Q1/26</t>
    </r>
  </si>
  <si>
    <r>
      <rPr>
        <sz val="10"/>
        <color rgb="FF000000"/>
        <rFont val="Scotia"/>
        <family val="2"/>
      </rPr>
      <t>Q4/25</t>
    </r>
  </si>
  <si>
    <r>
      <rPr>
        <sz val="10"/>
        <color rgb="FF000000"/>
        <rFont val="Scotia"/>
        <family val="2"/>
      </rPr>
      <t>Q3/25</t>
    </r>
  </si>
  <si>
    <r>
      <rPr>
        <sz val="10"/>
        <color rgb="FF000000"/>
        <rFont val="Scotia"/>
        <family val="2"/>
      </rPr>
      <t>Q2/25</t>
    </r>
  </si>
  <si>
    <r>
      <rPr>
        <sz val="10"/>
        <color rgb="FF000000"/>
        <rFont val="Scotia"/>
        <family val="2"/>
      </rPr>
      <t>Q1/25</t>
    </r>
  </si>
  <si>
    <r>
      <rPr>
        <sz val="10"/>
        <color rgb="FF000000"/>
        <rFont val="Scotia"/>
        <family val="2"/>
      </rPr>
      <t>Q4/24</t>
    </r>
  </si>
  <si>
    <r>
      <rPr>
        <sz val="10"/>
        <color rgb="FF000000"/>
        <rFont val="Scotia"/>
        <family val="2"/>
      </rPr>
      <t>Q3/24</t>
    </r>
  </si>
  <si>
    <r>
      <rPr>
        <sz val="10"/>
        <color rgb="FF000000"/>
        <rFont val="Scotia"/>
        <family val="2"/>
      </rPr>
      <t>Q2/24</t>
    </r>
  </si>
  <si>
    <r>
      <rPr>
        <sz val="10"/>
        <color rgb="FF000000"/>
        <rFont val="Scotia"/>
        <family val="2"/>
      </rPr>
      <t>Q1/24</t>
    </r>
  </si>
  <si>
    <r>
      <rPr>
        <b/>
        <sz val="10"/>
        <color rgb="FF000000"/>
        <rFont val="Scotia"/>
        <family val="2"/>
      </rPr>
      <t>Acquisition-Related Costs</t>
    </r>
  </si>
  <si>
    <r>
      <rPr>
        <b/>
        <sz val="10"/>
        <color rgb="FF000000"/>
        <rFont val="Scotia"/>
        <family val="2"/>
      </rPr>
      <t>Amortization of acquisition-related intangible assets⁽²⁾</t>
    </r>
  </si>
  <si>
    <r>
      <rPr>
        <sz val="10"/>
        <color rgb="FF000000"/>
        <rFont val="Scotia"/>
        <family val="2"/>
      </rPr>
      <t xml:space="preserve">Canadian Banking </t>
    </r>
  </si>
  <si>
    <r>
      <rPr>
        <sz val="10"/>
        <color rgb="FF000000"/>
        <rFont val="Scotia"/>
        <family val="2"/>
      </rPr>
      <t>International Banking</t>
    </r>
  </si>
  <si>
    <r>
      <rPr>
        <sz val="10"/>
        <color rgb="FF000000"/>
        <rFont val="Scotia"/>
        <family val="2"/>
      </rPr>
      <t xml:space="preserve">Global Wealth Management </t>
    </r>
  </si>
  <si>
    <r>
      <rPr>
        <sz val="10"/>
        <color rgb="FF000000"/>
        <rFont val="Scotia"/>
        <family val="2"/>
      </rPr>
      <t>Other</t>
    </r>
  </si>
  <si>
    <r>
      <rPr>
        <b/>
        <sz val="10"/>
        <color rgb="FF000000"/>
        <rFont val="Scotia"/>
        <family val="2"/>
      </rPr>
      <t>Other</t>
    </r>
  </si>
  <si>
    <r>
      <rPr>
        <b/>
        <sz val="10"/>
        <color rgb="FF000000"/>
        <rFont val="Scotia"/>
        <family val="2"/>
      </rPr>
      <t>Divestitures and wind-down of operations⁽³⁾</t>
    </r>
  </si>
  <si>
    <r>
      <rPr>
        <b/>
        <sz val="10"/>
        <color rgb="FF000000"/>
        <rFont val="Scotia"/>
        <family val="2"/>
      </rPr>
      <t>Impairment of non-financial assets⁽⁴⁾</t>
    </r>
  </si>
  <si>
    <r>
      <rPr>
        <b/>
        <sz val="10"/>
        <color rgb="FF000000"/>
        <rFont val="Scotia"/>
        <family val="2"/>
      </rPr>
      <t>Restructuring charge and severance provisions⁽⁴⁾</t>
    </r>
  </si>
  <si>
    <r>
      <rPr>
        <b/>
        <sz val="10"/>
        <color rgb="FF000000"/>
        <rFont val="Scotia"/>
        <family val="2"/>
      </rPr>
      <t>Legal provision⁽⁴⁾</t>
    </r>
  </si>
  <si>
    <r>
      <rPr>
        <b/>
        <sz val="10"/>
        <color rgb="FF000000"/>
        <rFont val="Scotia"/>
        <family val="2"/>
      </rPr>
      <t>Total (Pre-Tax)</t>
    </r>
  </si>
  <si>
    <r>
      <rPr>
        <b/>
        <sz val="10"/>
        <color rgb="FFFF0000"/>
        <rFont val="Scotia"/>
        <family val="2"/>
      </rPr>
      <t>Adjusting Items (After-Tax, NCI)</t>
    </r>
  </si>
  <si>
    <r>
      <rPr>
        <b/>
        <sz val="10"/>
        <color rgb="FF000000"/>
        <rFont val="Scotia"/>
        <family val="2"/>
      </rPr>
      <t>Amortization of Intangibles⁽²⁾</t>
    </r>
  </si>
  <si>
    <r>
      <rPr>
        <b/>
        <sz val="10"/>
        <color rgb="FF000000"/>
        <rFont val="Scotia"/>
        <family val="2"/>
      </rPr>
      <t>Total (After-Tax, NCI)</t>
    </r>
  </si>
  <si>
    <r>
      <rPr>
        <sz val="7"/>
        <color rgb="FF000000"/>
        <rFont val="Scotia"/>
        <family val="2"/>
      </rPr>
      <t>(1) Refer to non-GAAP Measures on Notes Page 1 of the Supplementary Financial Information Report.</t>
    </r>
  </si>
  <si>
    <r>
      <rPr>
        <sz val="7"/>
        <color rgb="FF000000"/>
        <rFont val="Scotia"/>
        <family val="2"/>
      </rPr>
      <t>(2) Excludes amortization of intangibles related to software. Recorded in non-interest expenses - depreciation and amortization for the Canadian Banking, International Banking and Global Wealth Management operating segments and non-interest income - net income from investments in associated corporations for the Other operating segment.</t>
    </r>
  </si>
  <si>
    <r>
      <rPr>
        <sz val="7"/>
        <color rgb="FF000000"/>
        <rFont val="Scotia"/>
        <family val="2"/>
      </rPr>
      <t>(3) Recorded in Other operating segment - non-interest income and non-interest expenses.</t>
    </r>
  </si>
  <si>
    <r>
      <rPr>
        <b/>
        <sz val="14"/>
        <color rgb="FFFFFFFF"/>
        <rFont val="Scotia"/>
        <family val="2"/>
      </rPr>
      <t>Enhanced Disclosure Task Force (EDTF) Recommendations</t>
    </r>
  </si>
  <si>
    <r>
      <rPr>
        <sz val="9"/>
        <color rgb="FF000000"/>
        <rFont val="Scotia"/>
        <family val="2"/>
      </rPr>
      <t xml:space="preserve">Below is the index of EDTF recommendations to facilitate easy reference in the Bank’s public disclosure documents available on www.scotiabank.com/investorrelations. </t>
    </r>
  </si>
  <si>
    <r>
      <rPr>
        <b/>
        <sz val="7"/>
        <color rgb="FF000000"/>
        <rFont val="Scotia"/>
        <family val="2"/>
      </rPr>
      <t>January 31, 2026 Reference Table for EDTF</t>
    </r>
  </si>
  <si>
    <r>
      <rPr>
        <b/>
        <sz val="7"/>
        <color rgb="FF000000"/>
        <rFont val="Scotia"/>
        <family val="2"/>
      </rPr>
      <t xml:space="preserve">Recommendation </t>
    </r>
  </si>
  <si>
    <r>
      <rPr>
        <b/>
        <sz val="7"/>
        <color rgb="FF000000"/>
        <rFont val="Scotia"/>
        <family val="2"/>
      </rPr>
      <t>Q1/26</t>
    </r>
  </si>
  <si>
    <r>
      <rPr>
        <b/>
        <sz val="7"/>
        <color rgb="FF000000"/>
        <rFont val="Scotia"/>
        <family val="2"/>
      </rPr>
      <t>2025 Annual Report</t>
    </r>
  </si>
  <si>
    <r>
      <rPr>
        <b/>
        <sz val="7"/>
        <color rgb="FF000000"/>
        <rFont val="Scotia"/>
        <family val="2"/>
      </rPr>
      <t>Type of Risk</t>
    </r>
  </si>
  <si>
    <r>
      <rPr>
        <b/>
        <sz val="7"/>
        <color rgb="FF000000"/>
        <rFont val="Scotia"/>
        <family val="2"/>
      </rPr>
      <t>Number</t>
    </r>
  </si>
  <si>
    <r>
      <rPr>
        <b/>
        <sz val="7"/>
        <color rgb="FF000000"/>
        <rFont val="Scotia"/>
        <family val="2"/>
      </rPr>
      <t>Disclosure</t>
    </r>
  </si>
  <si>
    <r>
      <rPr>
        <b/>
        <sz val="7"/>
        <color rgb="FF000000"/>
        <rFont val="Scotia"/>
        <family val="2"/>
      </rPr>
      <t>Quarterly Report</t>
    </r>
  </si>
  <si>
    <r>
      <rPr>
        <b/>
        <sz val="7"/>
        <color rgb="FF000000"/>
        <rFont val="Scotia"/>
        <family val="2"/>
      </rPr>
      <t>Supplementary Regulatory _x000D_
Capital Disclosures</t>
    </r>
  </si>
  <si>
    <r>
      <rPr>
        <b/>
        <sz val="7"/>
        <color rgb="FF000000"/>
        <rFont val="Scotia"/>
        <family val="2"/>
      </rPr>
      <t>MD&amp;A</t>
    </r>
  </si>
  <si>
    <r>
      <rPr>
        <b/>
        <sz val="7"/>
        <color rgb="FF000000"/>
        <rFont val="Scotia"/>
        <family val="2"/>
      </rPr>
      <t>Financial _x000D_
Statements</t>
    </r>
  </si>
  <si>
    <r>
      <rPr>
        <sz val="7"/>
        <color rgb="FF000000"/>
        <rFont val="Scotia"/>
        <family val="2"/>
      </rPr>
      <t xml:space="preserve">General </t>
    </r>
  </si>
  <si>
    <r>
      <rPr>
        <sz val="7"/>
        <color rgb="FF000000"/>
        <rFont val="Scotia"/>
        <family val="2"/>
      </rPr>
      <t xml:space="preserve">The index of risks to which the business is exposed. </t>
    </r>
  </si>
  <si>
    <r>
      <rPr>
        <sz val="7"/>
        <color rgb="FF000000"/>
        <rFont val="Scotia"/>
        <family val="2"/>
      </rPr>
      <t>The Bank's risk to terminology, measures and key parameters.</t>
    </r>
  </si>
  <si>
    <r>
      <rPr>
        <sz val="7"/>
        <color rgb="FF000000"/>
        <rFont val="Scotia"/>
        <family val="2"/>
      </rPr>
      <t>76-83</t>
    </r>
  </si>
  <si>
    <r>
      <rPr>
        <sz val="7"/>
        <color rgb="FF000000"/>
        <rFont val="Scotia"/>
        <family val="2"/>
      </rPr>
      <t xml:space="preserve">Top and emerging risks, and the changes during the reporting period. </t>
    </r>
  </si>
  <si>
    <r>
      <rPr>
        <sz val="7"/>
        <color rgb="FF000000"/>
        <rFont val="Scotia"/>
        <family val="2"/>
      </rPr>
      <t>85-87, 91-96</t>
    </r>
  </si>
  <si>
    <t xml:space="preserve">Discussion on the regulatory developments and plans to meet new regulatory ratios. </t>
  </si>
  <si>
    <r>
      <rPr>
        <sz val="7"/>
        <color rgb="FF000000"/>
        <rFont val="Scotia"/>
        <family val="2"/>
      </rPr>
      <t>47-51</t>
    </r>
  </si>
  <si>
    <r>
      <rPr>
        <sz val="7"/>
        <color rgb="FF000000"/>
        <rFont val="Scotia"/>
        <family val="2"/>
      </rPr>
      <t>60-63, 120-121</t>
    </r>
  </si>
  <si>
    <r>
      <rPr>
        <sz val="7"/>
        <color rgb="FF000000"/>
        <rFont val="Scotia"/>
        <family val="2"/>
      </rPr>
      <t xml:space="preserve">Risk Governance, _x000D_
Risk Management and_x000D_
Business Model </t>
    </r>
  </si>
  <si>
    <r>
      <rPr>
        <sz val="7"/>
        <color rgb="FF000000"/>
        <rFont val="Scotia"/>
        <family val="2"/>
      </rPr>
      <t xml:space="preserve">The Bank's Risk Governance structure. </t>
    </r>
  </si>
  <si>
    <r>
      <rPr>
        <sz val="7"/>
        <color rgb="FF000000"/>
        <rFont val="Scotia"/>
        <family val="2"/>
      </rPr>
      <t>78-80</t>
    </r>
  </si>
  <si>
    <r>
      <rPr>
        <sz val="7"/>
        <color rgb="FF000000"/>
        <rFont val="Scotia"/>
        <family val="2"/>
      </rPr>
      <t>Description of risk culture and procedures applied to support the culture.</t>
    </r>
  </si>
  <si>
    <r>
      <rPr>
        <sz val="7"/>
        <color rgb="FF000000"/>
        <rFont val="Scotia"/>
        <family val="2"/>
      </rPr>
      <t>80-83</t>
    </r>
  </si>
  <si>
    <r>
      <rPr>
        <sz val="7"/>
        <color rgb="FF000000"/>
        <rFont val="Scotia"/>
        <family val="2"/>
      </rPr>
      <t xml:space="preserve">Description of key risks from the Bank's business model. </t>
    </r>
  </si>
  <si>
    <r>
      <rPr>
        <sz val="7"/>
        <color rgb="FF000000"/>
        <rFont val="Scotia"/>
        <family val="2"/>
      </rPr>
      <t xml:space="preserve">Stress testing use within the Bank's risk governance and capital management. </t>
    </r>
  </si>
  <si>
    <r>
      <rPr>
        <sz val="7"/>
        <color rgb="FF000000"/>
        <rFont val="Scotia"/>
        <family val="2"/>
      </rPr>
      <t>80-82</t>
    </r>
  </si>
  <si>
    <r>
      <rPr>
        <sz val="7"/>
        <color rgb="FF000000"/>
        <rFont val="Scotia"/>
        <family val="2"/>
      </rPr>
      <t>Capital Adequacy and_x000D_
Risk-Weighted Assets</t>
    </r>
  </si>
  <si>
    <r>
      <rPr>
        <sz val="7"/>
        <color rgb="FF000000"/>
        <rFont val="Scotia"/>
        <family val="2"/>
      </rPr>
      <t xml:space="preserve">Pillar 1 capital requirements, and the impact for global systemically important banks. </t>
    </r>
  </si>
  <si>
    <r>
      <rPr>
        <sz val="7"/>
        <color rgb="FF000000"/>
        <rFont val="Scotia"/>
        <family val="2"/>
      </rPr>
      <t>47-50</t>
    </r>
  </si>
  <si>
    <r>
      <rPr>
        <sz val="7"/>
        <color rgb="FF000000"/>
        <rFont val="Scotia"/>
        <family val="2"/>
      </rPr>
      <t>4-5</t>
    </r>
  </si>
  <si>
    <r>
      <rPr>
        <sz val="7"/>
        <color rgb="FF000000"/>
        <rFont val="Scotia"/>
        <family val="2"/>
      </rPr>
      <t>60-63</t>
    </r>
  </si>
  <si>
    <r>
      <rPr>
        <sz val="7"/>
        <color rgb="FF000000"/>
        <rFont val="Scotia"/>
        <family val="2"/>
      </rPr>
      <t>a) Regulatory capital components.</t>
    </r>
  </si>
  <si>
    <r>
      <rPr>
        <sz val="7"/>
        <color rgb="FF000000"/>
        <rFont val="Scotia"/>
        <family val="2"/>
      </rPr>
      <t>47-49, 75</t>
    </r>
  </si>
  <si>
    <r>
      <rPr>
        <sz val="7"/>
        <color rgb="FF000000"/>
        <rFont val="Scotia"/>
        <family val="2"/>
      </rPr>
      <t>21-23</t>
    </r>
  </si>
  <si>
    <r>
      <rPr>
        <sz val="7"/>
        <color rgb="FF000000"/>
        <rFont val="Scotia"/>
        <family val="2"/>
      </rPr>
      <t>b) Reconciliation of the accounting balance sheet to the regulatory balance sheet.</t>
    </r>
  </si>
  <si>
    <r>
      <rPr>
        <sz val="7"/>
        <color rgb="FF000000"/>
        <rFont val="Scotia"/>
        <family val="2"/>
      </rPr>
      <t>18-19</t>
    </r>
  </si>
  <si>
    <r>
      <rPr>
        <sz val="7"/>
        <color rgb="FF000000"/>
        <rFont val="Scotia"/>
        <family val="2"/>
      </rPr>
      <t>Flow statement of the movements in regulatory capital since the previous reporting period,</t>
    </r>
  </si>
  <si>
    <r>
      <rPr>
        <sz val="7"/>
        <color rgb="FF000000"/>
        <rFont val="Scotia"/>
        <family val="2"/>
      </rPr>
      <t>48-49</t>
    </r>
  </si>
  <si>
    <r>
      <rPr>
        <sz val="7"/>
        <color rgb="FF000000"/>
        <rFont val="Scotia"/>
        <family val="2"/>
      </rPr>
      <t>65-66</t>
    </r>
  </si>
  <si>
    <r>
      <rPr>
        <sz val="7"/>
        <color rgb="FF000000"/>
        <rFont val="Scotia"/>
        <family val="2"/>
      </rPr>
      <t xml:space="preserve">including changes in common equity tier 1, additional tier 1 and tier 2 capital. </t>
    </r>
  </si>
  <si>
    <r>
      <rPr>
        <sz val="7"/>
        <color rgb="FF000000"/>
        <rFont val="Scotia"/>
        <family val="2"/>
      </rPr>
      <t xml:space="preserve">Discussion of targeted level of capital, and the plans on how to establish this. </t>
    </r>
  </si>
  <si>
    <t>Analysis of risk-weighted assets (RWA) by risk type, business, and market risk RWAs.</t>
  </si>
  <si>
    <r>
      <rPr>
        <sz val="7"/>
        <color rgb="FF000000"/>
        <rFont val="Scotia"/>
        <family val="2"/>
      </rPr>
      <t>6, 36-39, 43-60,68-73,77,91,97</t>
    </r>
  </si>
  <si>
    <r>
      <rPr>
        <sz val="7"/>
        <color rgb="FF000000"/>
        <rFont val="Scotia"/>
        <family val="2"/>
      </rPr>
      <t>68-73, 84, 127</t>
    </r>
  </si>
  <si>
    <r>
      <rPr>
        <sz val="7"/>
        <color rgb="FF000000"/>
        <rFont val="Scotia"/>
        <family val="2"/>
      </rPr>
      <t xml:space="preserve">Analysis of the capital requirements for each Basel asset class. </t>
    </r>
  </si>
  <si>
    <r>
      <rPr>
        <sz val="7"/>
        <color rgb="FF000000"/>
        <rFont val="Scotia"/>
        <family val="2"/>
      </rPr>
      <t>16-17, 36-73, 77, 84-87</t>
    </r>
  </si>
  <si>
    <r>
      <rPr>
        <sz val="7"/>
        <color rgb="FF000000"/>
        <rFont val="Scotia"/>
        <family val="2"/>
      </rPr>
      <t>68-73</t>
    </r>
  </si>
  <si>
    <r>
      <rPr>
        <sz val="7"/>
        <color rgb="FF000000"/>
        <rFont val="Scotia"/>
        <family val="2"/>
      </rPr>
      <t>178, 224-228</t>
    </r>
  </si>
  <si>
    <r>
      <rPr>
        <sz val="7"/>
        <color rgb="FF000000"/>
        <rFont val="Scotia"/>
        <family val="2"/>
      </rPr>
      <t>Tabulate credit risk in the Banking Book.</t>
    </r>
  </si>
  <si>
    <r>
      <rPr>
        <sz val="7"/>
        <color rgb="FF000000"/>
        <rFont val="Scotia"/>
        <family val="2"/>
      </rPr>
      <t>16-17, 36-61, 77, 84-87</t>
    </r>
  </si>
  <si>
    <r>
      <rPr>
        <sz val="7"/>
        <color rgb="FF000000"/>
        <rFont val="Scotia"/>
        <family val="2"/>
      </rPr>
      <t>Flow statements reconciling the movements in risk-weighted assets for each risk-weighted asset type.</t>
    </r>
  </si>
  <si>
    <r>
      <rPr>
        <sz val="7"/>
        <color rgb="FF000000"/>
        <rFont val="Scotia"/>
        <family val="2"/>
      </rPr>
      <t>62,76,96</t>
    </r>
  </si>
  <si>
    <t>Discussion of Basel III back-testing requirement including credit risk model performance and validation.</t>
  </si>
  <si>
    <r>
      <rPr>
        <sz val="7"/>
        <color rgb="FF000000"/>
        <rFont val="Scotia"/>
        <family val="2"/>
      </rPr>
      <t>69-71</t>
    </r>
  </si>
  <si>
    <r>
      <rPr>
        <sz val="7"/>
        <color rgb="FF000000"/>
        <rFont val="Scotia"/>
        <family val="2"/>
      </rPr>
      <t xml:space="preserve">Liquidity Funding </t>
    </r>
  </si>
  <si>
    <r>
      <rPr>
        <sz val="7"/>
        <color rgb="FF000000"/>
        <rFont val="Scotia"/>
        <family val="2"/>
      </rPr>
      <t xml:space="preserve">Analysis of the Bank's liquid assets. </t>
    </r>
  </si>
  <si>
    <r>
      <rPr>
        <sz val="7"/>
        <color rgb="FF000000"/>
        <rFont val="Scotia"/>
        <family val="2"/>
      </rPr>
      <t>39-41</t>
    </r>
  </si>
  <si>
    <r>
      <rPr>
        <sz val="7"/>
        <color rgb="FF000000"/>
        <rFont val="Scotia"/>
        <family val="2"/>
      </rPr>
      <t>103-108</t>
    </r>
  </si>
  <si>
    <r>
      <rPr>
        <sz val="7"/>
        <color rgb="FF000000"/>
        <rFont val="Scotia"/>
        <family val="2"/>
      </rPr>
      <t xml:space="preserve">Encumbered and unencumbered assets analyzed by balance sheet category. </t>
    </r>
  </si>
  <si>
    <r>
      <rPr>
        <sz val="7"/>
        <color rgb="FF000000"/>
        <rFont val="Scotia"/>
        <family val="2"/>
      </rPr>
      <t>Consolidated total assets, liabilities and off-balance sheet commitments analyzed by remaining contractual maturity at the balance sheet date.</t>
    </r>
  </si>
  <si>
    <t>45-47</t>
  </si>
  <si>
    <r>
      <rPr>
        <sz val="7"/>
        <color rgb="FF000000"/>
        <rFont val="Scotia"/>
        <family val="2"/>
      </rPr>
      <t>109-111</t>
    </r>
  </si>
  <si>
    <r>
      <rPr>
        <sz val="7"/>
        <color rgb="FF000000"/>
        <rFont val="Scotia"/>
        <family val="2"/>
      </rPr>
      <t xml:space="preserve">Analysis of the Bank's sources of funding and a description of the Bank's funding strategy. </t>
    </r>
  </si>
  <si>
    <r>
      <rPr>
        <sz val="7"/>
        <color rgb="FF000000"/>
        <rFont val="Scotia"/>
        <family val="2"/>
      </rPr>
      <t>44-45</t>
    </r>
  </si>
  <si>
    <r>
      <rPr>
        <sz val="7"/>
        <color rgb="FF000000"/>
        <rFont val="Scotia"/>
        <family val="2"/>
      </rPr>
      <t>108-109</t>
    </r>
  </si>
  <si>
    <r>
      <rPr>
        <sz val="7"/>
        <color rgb="FF000000"/>
        <rFont val="Scotia"/>
        <family val="2"/>
      </rPr>
      <t xml:space="preserve">Market Risk </t>
    </r>
  </si>
  <si>
    <r>
      <rPr>
        <sz val="7"/>
        <color rgb="FF000000"/>
        <rFont val="Scotia"/>
        <family val="2"/>
      </rPr>
      <t>Linkage of market risk measures for trading and non-trading portfolios and the balance sheet.</t>
    </r>
  </si>
  <si>
    <r>
      <rPr>
        <sz val="7"/>
        <color rgb="FF000000"/>
        <rFont val="Scotia"/>
        <family val="2"/>
      </rPr>
      <t>38-39</t>
    </r>
  </si>
  <si>
    <r>
      <rPr>
        <sz val="7"/>
        <color rgb="FF000000"/>
        <rFont val="Scotia"/>
        <family val="2"/>
      </rPr>
      <t xml:space="preserve">Discussion of significant trading and non-trading market risk factors. </t>
    </r>
  </si>
  <si>
    <r>
      <rPr>
        <sz val="7"/>
        <color rgb="FF000000"/>
        <rFont val="Scotia"/>
        <family val="2"/>
      </rPr>
      <t>37-38</t>
    </r>
  </si>
  <si>
    <r>
      <rPr>
        <sz val="7"/>
        <color rgb="FF000000"/>
        <rFont val="Scotia"/>
        <family val="2"/>
      </rPr>
      <t>97-103</t>
    </r>
  </si>
  <si>
    <r>
      <rPr>
        <sz val="7"/>
        <color rgb="FF000000"/>
        <rFont val="Scotia"/>
        <family val="2"/>
      </rPr>
      <t>Discussion of changes in period on period VaR results as well as VaR assumptions, limitations, backtesting and validation.</t>
    </r>
  </si>
  <si>
    <r>
      <rPr>
        <sz val="7"/>
        <color rgb="FF000000"/>
        <rFont val="Scotia"/>
        <family val="2"/>
      </rPr>
      <t>Other risk management techniques e.g. stress tests, stressed VaR, tail risk and market liquidity horizon.</t>
    </r>
  </si>
  <si>
    <r>
      <rPr>
        <sz val="7"/>
        <color rgb="FF000000"/>
        <rFont val="Scotia"/>
        <family val="2"/>
      </rPr>
      <t xml:space="preserve">Credit Risk </t>
    </r>
  </si>
  <si>
    <r>
      <rPr>
        <sz val="7"/>
        <color rgb="FF000000"/>
        <rFont val="Scotia"/>
        <family val="2"/>
      </rPr>
      <t>Analysis of the aggregate credit risk exposures, including details of both personal and wholesale lending.</t>
    </r>
  </si>
  <si>
    <t>6, 36-39, 43-60, 68-73</t>
  </si>
  <si>
    <r>
      <rPr>
        <sz val="7"/>
        <color rgb="FF000000"/>
        <rFont val="Scotia"/>
        <family val="2"/>
      </rPr>
      <t>91-96, 123-127</t>
    </r>
  </si>
  <si>
    <r>
      <rPr>
        <sz val="7"/>
        <color rgb="FF000000"/>
        <rFont val="Scotia"/>
        <family val="2"/>
      </rPr>
      <t>188-189, 225-228</t>
    </r>
  </si>
  <si>
    <r>
      <rPr>
        <sz val="7"/>
        <color rgb="FF000000"/>
        <rFont val="Scotia"/>
        <family val="2"/>
      </rPr>
      <t>Discussion of the policies for identifying impaired loans, defining impairments and renegotiated loans, and explaining loan forbearance policies.</t>
    </r>
  </si>
  <si>
    <r>
      <rPr>
        <sz val="7"/>
        <color rgb="FF000000"/>
        <rFont val="Scotia"/>
        <family val="2"/>
      </rPr>
      <t>158-160</t>
    </r>
  </si>
  <si>
    <r>
      <rPr>
        <sz val="7"/>
        <color rgb="FF000000"/>
        <rFont val="Scotia"/>
        <family val="2"/>
      </rPr>
      <t xml:space="preserve">Reconciliations of the opening and closing balances of impaired loans and impairment allowances during the year. </t>
    </r>
  </si>
  <si>
    <r>
      <rPr>
        <sz val="7"/>
        <color rgb="FF000000"/>
        <rFont val="Scotia"/>
        <family val="2"/>
      </rPr>
      <t>34-36, 65</t>
    </r>
  </si>
  <si>
    <r>
      <rPr>
        <sz val="7"/>
        <color rgb="FF000000"/>
        <rFont val="Scotia"/>
        <family val="2"/>
      </rPr>
      <t>33-34</t>
    </r>
  </si>
  <si>
    <r>
      <rPr>
        <sz val="7"/>
        <color rgb="FF000000"/>
        <rFont val="Scotia"/>
        <family val="2"/>
      </rPr>
      <t>93, 122-125</t>
    </r>
  </si>
  <si>
    <r>
      <rPr>
        <sz val="7"/>
        <color rgb="FF000000"/>
        <rFont val="Scotia"/>
        <family val="2"/>
      </rPr>
      <t xml:space="preserve">Analysis of counterparty credit risk that arises from derivative transactions. </t>
    </r>
  </si>
  <si>
    <r>
      <rPr>
        <sz val="7"/>
        <color rgb="FF000000"/>
        <rFont val="Scotia"/>
        <family val="2"/>
      </rPr>
      <t>88-90</t>
    </r>
  </si>
  <si>
    <r>
      <rPr>
        <sz val="7"/>
        <color rgb="FF000000"/>
        <rFont val="Scotia"/>
        <family val="2"/>
      </rPr>
      <t>176-179</t>
    </r>
  </si>
  <si>
    <r>
      <rPr>
        <sz val="7"/>
        <color rgb="FF000000"/>
        <rFont val="Scotia"/>
        <family val="2"/>
      </rPr>
      <t xml:space="preserve">Discussion of credit risk mitigation, including collateral held for all sources of credit risk. </t>
    </r>
  </si>
  <si>
    <r>
      <rPr>
        <sz val="7"/>
        <color rgb="FF000000"/>
        <rFont val="Scotia"/>
        <family val="2"/>
      </rPr>
      <t>89-91, 94</t>
    </r>
  </si>
  <si>
    <r>
      <rPr>
        <sz val="7"/>
        <color rgb="FF000000"/>
        <rFont val="Scotia"/>
        <family val="2"/>
      </rPr>
      <t>Other Risks</t>
    </r>
  </si>
  <si>
    <r>
      <rPr>
        <sz val="7"/>
        <color rgb="FF000000"/>
        <rFont val="Scotia"/>
        <family val="2"/>
      </rPr>
      <t xml:space="preserve">Quantified measures of the management of operational risk.  </t>
    </r>
  </si>
  <si>
    <r>
      <rPr>
        <sz val="7"/>
        <color rgb="FF000000"/>
        <rFont val="Scotia"/>
        <family val="2"/>
      </rPr>
      <t>72, 112-113</t>
    </r>
  </si>
  <si>
    <r>
      <rPr>
        <sz val="7"/>
        <color rgb="FF000000"/>
        <rFont val="Scotia"/>
        <family val="2"/>
      </rPr>
      <t xml:space="preserve">Discussion of publicly known risk items.  </t>
    </r>
  </si>
  <si>
    <r>
      <rPr>
        <sz val="7"/>
        <color rgb="FF000000"/>
        <rFont val="Scotia"/>
        <family val="2"/>
      </rPr>
      <t>85-87</t>
    </r>
  </si>
  <si>
    <r>
      <rPr>
        <sz val="7"/>
        <color rgb="FF000000"/>
        <rFont val="Scotia"/>
        <family val="2"/>
      </rPr>
      <t>205-206</t>
    </r>
  </si>
  <si>
    <r>
      <rPr>
        <b/>
        <sz val="14"/>
        <color rgb="FFFFFFFF"/>
        <rFont val="Scotia"/>
        <family val="2"/>
      </rPr>
      <t>Highlights</t>
    </r>
  </si>
  <si>
    <r>
      <rPr>
        <sz val="11"/>
        <color rgb="FF000000"/>
        <rFont val="Scotia"/>
        <family val="2"/>
      </rPr>
      <t>Full Year</t>
    </r>
  </si>
  <si>
    <r>
      <rPr>
        <b/>
        <sz val="11"/>
        <color rgb="FFFF0000"/>
        <rFont val="Scotia"/>
        <family val="2"/>
      </rPr>
      <t>Operating Performance</t>
    </r>
  </si>
  <si>
    <r>
      <rPr>
        <b/>
        <sz val="11"/>
        <color rgb="FF000000"/>
        <rFont val="Scotia"/>
        <family val="2"/>
      </rPr>
      <t>Q1/26</t>
    </r>
  </si>
  <si>
    <r>
      <rPr>
        <sz val="11"/>
        <color rgb="FF000000"/>
        <rFont val="Scotia"/>
        <family val="2"/>
      </rPr>
      <t>Q4/25</t>
    </r>
  </si>
  <si>
    <r>
      <rPr>
        <sz val="11"/>
        <color rgb="FF000000"/>
        <rFont val="Scotia"/>
        <family val="2"/>
      </rPr>
      <t>Q3/25</t>
    </r>
  </si>
  <si>
    <r>
      <rPr>
        <sz val="11"/>
        <color rgb="FF000000"/>
        <rFont val="Scotia"/>
        <family val="2"/>
      </rPr>
      <t>Q2/25</t>
    </r>
  </si>
  <si>
    <r>
      <rPr>
        <sz val="11"/>
        <color rgb="FF000000"/>
        <rFont val="Scotia"/>
        <family val="2"/>
      </rPr>
      <t>Q1/25</t>
    </r>
  </si>
  <si>
    <r>
      <rPr>
        <sz val="11"/>
        <color rgb="FF000000"/>
        <rFont val="Scotia"/>
        <family val="2"/>
      </rPr>
      <t>Q4/24</t>
    </r>
  </si>
  <si>
    <r>
      <rPr>
        <sz val="11"/>
        <color rgb="FF000000"/>
        <rFont val="Scotia"/>
        <family val="2"/>
      </rPr>
      <t>Q3/24</t>
    </r>
  </si>
  <si>
    <r>
      <rPr>
        <sz val="11"/>
        <color rgb="FF000000"/>
        <rFont val="Scotia"/>
        <family val="2"/>
      </rPr>
      <t>Q2/24</t>
    </r>
  </si>
  <si>
    <r>
      <rPr>
        <sz val="11"/>
        <color rgb="FF000000"/>
        <rFont val="Scotia"/>
        <family val="2"/>
      </rPr>
      <t>Q1/24</t>
    </r>
  </si>
  <si>
    <r>
      <rPr>
        <b/>
        <sz val="11"/>
        <color rgb="FF000000"/>
        <rFont val="Scotia"/>
        <family val="2"/>
      </rPr>
      <t xml:space="preserve">Reported </t>
    </r>
    <r>
      <rPr>
        <i/>
        <sz val="11"/>
        <color rgb="FFFF0000"/>
        <rFont val="Scotia"/>
        <family val="2"/>
      </rPr>
      <t>($ millions)</t>
    </r>
  </si>
  <si>
    <r>
      <rPr>
        <sz val="11"/>
        <color rgb="FF000000"/>
        <rFont val="Scotia"/>
        <family val="2"/>
      </rPr>
      <t>Net income</t>
    </r>
  </si>
  <si>
    <r>
      <rPr>
        <sz val="11"/>
        <color rgb="FF000000"/>
        <rFont val="Scotia"/>
        <family val="2"/>
      </rPr>
      <t>Net income attributable to common shareholders</t>
    </r>
  </si>
  <si>
    <r>
      <rPr>
        <sz val="11"/>
        <color rgb="FF000000"/>
        <rFont val="Scotia"/>
        <family val="2"/>
      </rPr>
      <t>EPS ($) — Basic</t>
    </r>
  </si>
  <si>
    <r>
      <rPr>
        <sz val="11"/>
        <color rgb="FFFFFFFF"/>
        <rFont val="Scotia"/>
        <family val="2"/>
      </rPr>
      <t>EPS ($)</t>
    </r>
    <r>
      <rPr>
        <sz val="11"/>
        <color rgb="FF000000"/>
        <rFont val="Scotia"/>
        <family val="2"/>
      </rPr>
      <t xml:space="preserve"> — Diluted</t>
    </r>
  </si>
  <si>
    <t>ROE (%)⁽¹⁾</t>
  </si>
  <si>
    <t>Net interest margin (%)⁽²⁾</t>
  </si>
  <si>
    <t>Productivity ratio (%)⁽¹⁾</t>
  </si>
  <si>
    <t>Effective tax rate (%)⁽¹⁾</t>
  </si>
  <si>
    <r>
      <rPr>
        <b/>
        <sz val="11"/>
        <color rgb="FF000000"/>
        <rFont val="Scotia"/>
        <family val="2"/>
      </rPr>
      <t>Adjusted</t>
    </r>
    <r>
      <rPr>
        <i/>
        <sz val="11"/>
        <color rgb="FFFF0000"/>
        <rFont val="Scotia"/>
        <family val="2"/>
      </rPr>
      <t xml:space="preserve"> ($ millions)</t>
    </r>
    <r>
      <rPr>
        <b/>
        <sz val="11"/>
        <color rgb="FF000000"/>
        <rFont val="Scotia"/>
        <family val="2"/>
      </rPr>
      <t>⁽²⁾</t>
    </r>
  </si>
  <si>
    <r>
      <rPr>
        <sz val="11"/>
        <color rgb="FF000000"/>
        <rFont val="Scotia"/>
        <family val="2"/>
      </rPr>
      <t>Net income attributable to common shareholders (Diluted)</t>
    </r>
  </si>
  <si>
    <r>
      <rPr>
        <sz val="11"/>
        <color rgb="FF000000"/>
        <rFont val="Scotia"/>
        <family val="2"/>
      </rPr>
      <t>EPS ($) — Diluted</t>
    </r>
  </si>
  <si>
    <t>ROE (%)</t>
  </si>
  <si>
    <t xml:space="preserve">Productivity ratio (%) </t>
  </si>
  <si>
    <t>Effective tax rate (%)</t>
  </si>
  <si>
    <r>
      <rPr>
        <b/>
        <sz val="11"/>
        <color rgb="FFFF0000"/>
        <rFont val="Scotia"/>
        <family val="2"/>
      </rPr>
      <t>Balance Sheet</t>
    </r>
    <r>
      <rPr>
        <i/>
        <sz val="11"/>
        <color rgb="FFFF0000"/>
        <rFont val="Scotia"/>
        <family val="2"/>
      </rPr>
      <t xml:space="preserve"> ($ billions)</t>
    </r>
  </si>
  <si>
    <r>
      <rPr>
        <sz val="11"/>
        <color rgb="FF000000"/>
        <rFont val="Scotia"/>
        <family val="2"/>
      </rPr>
      <t xml:space="preserve">Total assets </t>
    </r>
  </si>
  <si>
    <r>
      <rPr>
        <sz val="11"/>
        <color rgb="FF000000"/>
        <rFont val="Scotia"/>
        <family val="2"/>
      </rPr>
      <t>Net loans and acceptances</t>
    </r>
  </si>
  <si>
    <r>
      <rPr>
        <sz val="11"/>
        <color rgb="FF000000"/>
        <rFont val="Scotia"/>
        <family val="2"/>
      </rPr>
      <t>Deposits</t>
    </r>
  </si>
  <si>
    <r>
      <rPr>
        <sz val="11"/>
        <color rgb="FF000000"/>
        <rFont val="Scotia"/>
        <family val="2"/>
      </rPr>
      <t>Common shareholders' equity</t>
    </r>
  </si>
  <si>
    <r>
      <rPr>
        <b/>
        <sz val="11"/>
        <color rgb="FFFF0000"/>
        <rFont val="Scotia"/>
        <family val="2"/>
      </rPr>
      <t>Credit Quality</t>
    </r>
  </si>
  <si>
    <r>
      <rPr>
        <sz val="11"/>
        <color rgb="FF000000"/>
        <rFont val="Scotia"/>
        <family val="2"/>
      </rPr>
      <t>Gross impaired loans</t>
    </r>
  </si>
  <si>
    <t>—  % of loans and acceptances⁽¹⁾</t>
  </si>
  <si>
    <r>
      <rPr>
        <sz val="11"/>
        <color rgb="FF000000"/>
        <rFont val="Scotia"/>
        <family val="2"/>
      </rPr>
      <t>Net impaired loans ($ millions)</t>
    </r>
  </si>
  <si>
    <t xml:space="preserve">—  % of loans and acceptances⁽¹⁾ </t>
  </si>
  <si>
    <r>
      <rPr>
        <sz val="11"/>
        <color rgb="FF000000"/>
        <rFont val="Scotia"/>
        <family val="2"/>
      </rPr>
      <t>Allowance for credit losses ($ millions)⁽³⁾</t>
    </r>
  </si>
  <si>
    <t>Net write-offs as a % of average net loans and acceptances⁽¹⁾</t>
  </si>
  <si>
    <r>
      <rPr>
        <sz val="11"/>
        <color rgb="FF000000"/>
        <rFont val="Scotia"/>
        <family val="2"/>
      </rPr>
      <t>Provision for credit losses (PCL) ($ millions)</t>
    </r>
  </si>
  <si>
    <r>
      <rPr>
        <sz val="11"/>
        <color rgb="FF000000"/>
        <rFont val="Scotia"/>
        <family val="2"/>
      </rPr>
      <t>PCL on loans and acceptances ($ millions)⁽⁴⁾</t>
    </r>
  </si>
  <si>
    <t>PCL as % of average net loans and acceptances⁽¹⁾⁽⁴⁾</t>
  </si>
  <si>
    <t>PCL on impaired loans as % of average net loans and acceptances⁽¹⁾⁽⁴⁾</t>
  </si>
  <si>
    <t>Capital and Liquidity Measures⁽⁵⁾</t>
  </si>
  <si>
    <t>CET1 capital ratio (%)</t>
  </si>
  <si>
    <t>Tier 1 capital ratio (%)</t>
  </si>
  <si>
    <t>Total capital ratio (%)</t>
  </si>
  <si>
    <t>Leverage ratio (%)</t>
  </si>
  <si>
    <t>CET1 risk-weighted assets ($ millions)</t>
  </si>
  <si>
    <t>Net stable funding ratio (NSFR) (%)</t>
  </si>
  <si>
    <t>Liquidity coverage ratio (%)</t>
  </si>
  <si>
    <t>Total Loss Absorbing Capacity (TLAC) (as a % of leverage exposure)</t>
  </si>
  <si>
    <t>TLAC (as a % of risk-weighted assets adjusted as permitted under the TLAC regime)</t>
  </si>
  <si>
    <r>
      <rPr>
        <sz val="7"/>
        <color rgb="FF000000"/>
        <rFont val="Scotia"/>
        <family val="2"/>
      </rPr>
      <t xml:space="preserve">(1) Refer to page 53 of the Q1 2026 Quarterly Report to Shareholders, available on http://www.sedarplus.ca, for an explanation of the composition of the measure. Such explanation is incorporated by reference hereto. </t>
    </r>
  </si>
  <si>
    <r>
      <rPr>
        <sz val="7"/>
        <color rgb="FF000000"/>
        <rFont val="Scotia"/>
        <family val="2"/>
      </rPr>
      <t>(2) Refer to non-GAAP measures on page 5 of the Q1 2026 Quarterly Report to Shareholders, available on http://www.sedarplus.ca for the description of the measure. Refer to Appendix 4 of the Supplementary Financial Information Report for reconciliation.</t>
    </r>
  </si>
  <si>
    <r>
      <rPr>
        <sz val="7"/>
        <color rgb="FF000000"/>
        <rFont val="Scotia"/>
        <family val="2"/>
      </rPr>
      <t>(3) Includes allowance for credit losses on all financial assets – loans, acceptances, off-balance sheet exposures, debt securities and deposits with financial institutions.</t>
    </r>
  </si>
  <si>
    <r>
      <rPr>
        <sz val="7"/>
        <color rgb="FF000000"/>
        <rFont val="Scotia"/>
        <family val="2"/>
      </rPr>
      <t>(4) Includes provision for credit losses on certain financial assets - loans, acceptances and off-balance sheet exposures.</t>
    </r>
  </si>
  <si>
    <r>
      <rPr>
        <sz val="7"/>
        <color rgb="FF000000"/>
        <rFont val="Scotia"/>
        <family val="2"/>
      </rPr>
      <t>(5) The regulatory ratios and measures are calculated in accordance with the Office of the Superintendent of Financial Institutions (OSFI) Guidelines on Capital Adequacy Requirements, Total Loss Absorbing Capacity, Leverage Requirements and Liquidity Adequacy Requirements (LAR).</t>
    </r>
  </si>
  <si>
    <r>
      <rPr>
        <b/>
        <sz val="14"/>
        <color rgb="FFFFFFFF"/>
        <rFont val="Scotia"/>
        <family val="2"/>
      </rPr>
      <t>Common Share and Other Information</t>
    </r>
  </si>
  <si>
    <r>
      <rPr>
        <b/>
        <sz val="11"/>
        <color rgb="FFFF0000"/>
        <rFont val="Scotia"/>
        <family val="2"/>
      </rPr>
      <t>Valuation</t>
    </r>
  </si>
  <si>
    <r>
      <rPr>
        <sz val="11"/>
        <color rgb="FF000000"/>
        <rFont val="Scotia"/>
        <family val="2"/>
      </rPr>
      <t>Book value per common share ($)⁽¹⁾</t>
    </r>
  </si>
  <si>
    <r>
      <rPr>
        <sz val="11"/>
        <color rgb="FF000000"/>
        <rFont val="Scotia"/>
        <family val="2"/>
      </rPr>
      <t>Share price ($)</t>
    </r>
  </si>
  <si>
    <r>
      <rPr>
        <sz val="11"/>
        <color rgb="FF000000"/>
        <rFont val="Scotia"/>
        <family val="2"/>
      </rPr>
      <t>— High</t>
    </r>
  </si>
  <si>
    <r>
      <rPr>
        <sz val="11"/>
        <color rgb="FF000000"/>
        <rFont val="Scotia"/>
        <family val="2"/>
      </rPr>
      <t>— Low</t>
    </r>
  </si>
  <si>
    <r>
      <rPr>
        <sz val="11"/>
        <color rgb="FF000000"/>
        <rFont val="Scotia"/>
        <family val="2"/>
      </rPr>
      <t>— Close</t>
    </r>
  </si>
  <si>
    <t>Share price (closing) as % of book value⁽¹⁾</t>
  </si>
  <si>
    <r>
      <rPr>
        <sz val="11"/>
        <color rgb="FF000000"/>
        <rFont val="Scotia"/>
        <family val="2"/>
      </rPr>
      <t>Price (closing)/earnings ratio (X)⁽¹⁾⁽²⁾</t>
    </r>
  </si>
  <si>
    <r>
      <rPr>
        <sz val="11"/>
        <color rgb="FF000000"/>
        <rFont val="Scotia"/>
        <family val="2"/>
      </rPr>
      <t xml:space="preserve">Market capitalization </t>
    </r>
    <r>
      <rPr>
        <i/>
        <sz val="11"/>
        <color rgb="FFFF0000"/>
        <rFont val="Scotia"/>
        <family val="2"/>
      </rPr>
      <t>($ millions)</t>
    </r>
  </si>
  <si>
    <r>
      <rPr>
        <b/>
        <sz val="11"/>
        <color rgb="FFFF0000"/>
        <rFont val="Scotia"/>
        <family val="2"/>
      </rPr>
      <t>Dividends</t>
    </r>
  </si>
  <si>
    <r>
      <rPr>
        <sz val="11"/>
        <color rgb="FF000000"/>
        <rFont val="Scotia"/>
        <family val="2"/>
      </rPr>
      <t xml:space="preserve">Common dividends paid </t>
    </r>
    <r>
      <rPr>
        <i/>
        <sz val="11"/>
        <color rgb="FFFF0000"/>
        <rFont val="Scotia"/>
        <family val="2"/>
      </rPr>
      <t>($ millions)</t>
    </r>
  </si>
  <si>
    <r>
      <rPr>
        <sz val="11"/>
        <color rgb="FF000000"/>
        <rFont val="Scotia"/>
        <family val="2"/>
      </rPr>
      <t>Common dividends/share ($)</t>
    </r>
  </si>
  <si>
    <r>
      <rPr>
        <b/>
        <sz val="11"/>
        <color rgb="FFFF0000"/>
        <rFont val="Scotia"/>
        <family val="2"/>
      </rPr>
      <t>Shares</t>
    </r>
  </si>
  <si>
    <r>
      <rPr>
        <sz val="11"/>
        <color rgb="FF000000"/>
        <rFont val="Scotia"/>
        <family val="2"/>
      </rPr>
      <t xml:space="preserve">Number of common shares outstanding at period end </t>
    </r>
    <r>
      <rPr>
        <i/>
        <sz val="11"/>
        <color rgb="FFFF0000"/>
        <rFont val="Scotia"/>
        <family val="2"/>
      </rPr>
      <t>(millions)</t>
    </r>
  </si>
  <si>
    <r>
      <rPr>
        <sz val="11"/>
        <color rgb="FF000000"/>
        <rFont val="Scotia"/>
        <family val="2"/>
      </rPr>
      <t>Average number of common shares outstanding</t>
    </r>
    <r>
      <rPr>
        <i/>
        <sz val="11"/>
        <color rgb="FFFF0000"/>
        <rFont val="Scotia"/>
        <family val="2"/>
      </rPr>
      <t xml:space="preserve"> (millions)</t>
    </r>
  </si>
  <si>
    <r>
      <rPr>
        <sz val="11"/>
        <color rgb="FF000000"/>
        <rFont val="Scotia"/>
        <family val="2"/>
      </rPr>
      <t>— Basic</t>
    </r>
  </si>
  <si>
    <r>
      <rPr>
        <sz val="11"/>
        <color rgb="FF000000"/>
        <rFont val="Scotia"/>
        <family val="2"/>
      </rPr>
      <t xml:space="preserve">— Diluted </t>
    </r>
  </si>
  <si>
    <r>
      <rPr>
        <b/>
        <sz val="11"/>
        <color rgb="FFFF0000"/>
        <rFont val="Scotia"/>
        <family val="2"/>
      </rPr>
      <t>Other Information⁽³⁾</t>
    </r>
  </si>
  <si>
    <r>
      <rPr>
        <sz val="11"/>
        <color rgb="FF000000"/>
        <rFont val="Scotia"/>
        <family val="2"/>
      </rPr>
      <t>Employees⁽⁴⁾</t>
    </r>
  </si>
  <si>
    <r>
      <rPr>
        <sz val="11"/>
        <color rgb="FF000000"/>
        <rFont val="Scotia"/>
        <family val="2"/>
      </rPr>
      <t>Branches and offices</t>
    </r>
  </si>
  <si>
    <r>
      <rPr>
        <sz val="11"/>
        <color rgb="FF000000"/>
        <rFont val="Scotia"/>
        <family val="2"/>
      </rPr>
      <t>ABMs</t>
    </r>
  </si>
  <si>
    <r>
      <rPr>
        <b/>
        <sz val="11"/>
        <color rgb="FFFF0000"/>
        <rFont val="Scotia"/>
        <family val="2"/>
      </rPr>
      <t>Legacy Senior Debt Credit Ratings</t>
    </r>
  </si>
  <si>
    <r>
      <rPr>
        <sz val="11"/>
        <color rgb="FF000000"/>
        <rFont val="Scotia"/>
        <family val="2"/>
      </rPr>
      <t>Moody's⁽⁵⁾</t>
    </r>
  </si>
  <si>
    <r>
      <rPr>
        <b/>
        <sz val="11"/>
        <color rgb="FF000000"/>
        <rFont val="Scotia"/>
        <family val="2"/>
      </rPr>
      <t xml:space="preserve"> Aa2 </t>
    </r>
  </si>
  <si>
    <r>
      <rPr>
        <sz val="11"/>
        <color rgb="FF000000"/>
        <rFont val="Scotia"/>
        <family val="2"/>
      </rPr>
      <t xml:space="preserve"> Aa2 </t>
    </r>
  </si>
  <si>
    <r>
      <rPr>
        <sz val="11"/>
        <color rgb="FF000000"/>
        <rFont val="Scotia"/>
        <family val="2"/>
      </rPr>
      <t>Standard &amp; Poor's⁽⁵⁾</t>
    </r>
  </si>
  <si>
    <r>
      <rPr>
        <b/>
        <sz val="11"/>
        <color rgb="FF000000"/>
        <rFont val="Scotia"/>
        <family val="2"/>
      </rPr>
      <t xml:space="preserve"> A+ </t>
    </r>
  </si>
  <si>
    <r>
      <rPr>
        <sz val="11"/>
        <color rgb="FF000000"/>
        <rFont val="Scotia"/>
        <family val="2"/>
      </rPr>
      <t xml:space="preserve"> A+ </t>
    </r>
  </si>
  <si>
    <r>
      <rPr>
        <sz val="11"/>
        <color rgb="FF000000"/>
        <rFont val="Scotia"/>
        <family val="2"/>
      </rPr>
      <t>Fitch⁽⁵⁾</t>
    </r>
  </si>
  <si>
    <r>
      <rPr>
        <b/>
        <sz val="11"/>
        <color rgb="FF000000"/>
        <rFont val="Scotia"/>
        <family val="2"/>
      </rPr>
      <t xml:space="preserve"> AA </t>
    </r>
  </si>
  <si>
    <r>
      <rPr>
        <sz val="11"/>
        <color rgb="FF000000"/>
        <rFont val="Scotia"/>
        <family val="2"/>
      </rPr>
      <t xml:space="preserve"> AA </t>
    </r>
  </si>
  <si>
    <r>
      <rPr>
        <sz val="11"/>
        <color rgb="FF000000"/>
        <rFont val="Scotia"/>
        <family val="2"/>
      </rPr>
      <t>Morningstar DBRS⁽⁵⁾</t>
    </r>
  </si>
  <si>
    <r>
      <rPr>
        <sz val="7"/>
        <color rgb="FF000000"/>
        <rFont val="Scotia"/>
        <family val="2"/>
      </rPr>
      <t>(2) Based on trailing 4 quarters' EPS.</t>
    </r>
  </si>
  <si>
    <r>
      <rPr>
        <sz val="7"/>
        <color rgb="FF000000"/>
        <rFont val="Scotia"/>
        <family val="2"/>
      </rPr>
      <t>(3)</t>
    </r>
    <r>
      <rPr>
        <vertAlign val="superscript"/>
        <sz val="7"/>
        <color rgb="FF000000"/>
        <rFont val="Scotia"/>
        <family val="2"/>
      </rPr>
      <t xml:space="preserve"> </t>
    </r>
    <r>
      <rPr>
        <sz val="7"/>
        <color rgb="FF000000"/>
        <rFont val="Scotia"/>
        <family val="2"/>
      </rPr>
      <t>Excludes affiliates.</t>
    </r>
  </si>
  <si>
    <r>
      <rPr>
        <sz val="7"/>
        <color rgb="FF000000"/>
        <rFont val="Scotia"/>
        <family val="2"/>
      </rPr>
      <t xml:space="preserve">(4) Employees are reported on a full-time equivalent basis. </t>
    </r>
  </si>
  <si>
    <r>
      <rPr>
        <sz val="7"/>
        <color rgb="FF000000"/>
        <rFont val="Scotia"/>
        <family val="2"/>
      </rPr>
      <t xml:space="preserve">(5) As of January 31, 2026, outlook is Stable (Moody's, Standard &amp; Poor's, Morningstar DBRS and Fitch). </t>
    </r>
  </si>
  <si>
    <r>
      <rPr>
        <b/>
        <sz val="14"/>
        <color rgb="FFFFFFFF"/>
        <rFont val="Scotia"/>
        <family val="2"/>
      </rPr>
      <t>Consolidated Statement of Income</t>
    </r>
  </si>
  <si>
    <r>
      <rPr>
        <i/>
        <sz val="11"/>
        <color rgb="FFFF0000"/>
        <rFont val="Scotia"/>
        <family val="2"/>
      </rPr>
      <t xml:space="preserve">($ millions) </t>
    </r>
  </si>
  <si>
    <r>
      <rPr>
        <sz val="11"/>
        <color rgb="FF000000"/>
        <rFont val="Scotia"/>
        <family val="2"/>
      </rPr>
      <t>Interest income</t>
    </r>
  </si>
  <si>
    <r>
      <rPr>
        <sz val="11"/>
        <color rgb="FF000000"/>
        <rFont val="Scotia"/>
        <family val="2"/>
      </rPr>
      <t xml:space="preserve">Interest expense </t>
    </r>
  </si>
  <si>
    <r>
      <rPr>
        <b/>
        <sz val="11"/>
        <color rgb="FF000000"/>
        <rFont val="Scotia"/>
        <family val="2"/>
      </rPr>
      <t xml:space="preserve">Net interest income </t>
    </r>
  </si>
  <si>
    <r>
      <rPr>
        <sz val="11"/>
        <color rgb="FF000000"/>
        <rFont val="Scotia"/>
        <family val="2"/>
      </rPr>
      <t>Non-interest income</t>
    </r>
  </si>
  <si>
    <r>
      <rPr>
        <b/>
        <sz val="11"/>
        <color rgb="FF000000"/>
        <rFont val="Scotia"/>
        <family val="2"/>
      </rPr>
      <t xml:space="preserve">Total revenue </t>
    </r>
  </si>
  <si>
    <r>
      <rPr>
        <sz val="11"/>
        <color rgb="FF000000"/>
        <rFont val="Scotia"/>
        <family val="2"/>
      </rPr>
      <t>Provision for credit losses</t>
    </r>
  </si>
  <si>
    <r>
      <rPr>
        <sz val="11"/>
        <color rgb="FF000000"/>
        <rFont val="Scotia"/>
        <family val="2"/>
      </rPr>
      <t>Total non-interest expenses</t>
    </r>
  </si>
  <si>
    <r>
      <rPr>
        <b/>
        <sz val="11"/>
        <color rgb="FF000000"/>
        <rFont val="Scotia"/>
        <family val="2"/>
      </rPr>
      <t>Income before taxes</t>
    </r>
  </si>
  <si>
    <r>
      <rPr>
        <sz val="11"/>
        <color rgb="FF000000"/>
        <rFont val="Scotia"/>
        <family val="2"/>
      </rPr>
      <t>Income tax expense</t>
    </r>
  </si>
  <si>
    <r>
      <rPr>
        <b/>
        <sz val="11"/>
        <color rgb="FF000000"/>
        <rFont val="Scotia"/>
        <family val="2"/>
      </rPr>
      <t xml:space="preserve">Reported net income  </t>
    </r>
  </si>
  <si>
    <r>
      <rPr>
        <sz val="11"/>
        <color rgb="FF000000"/>
        <rFont val="Scotia"/>
        <family val="2"/>
      </rPr>
      <t>Adjusting items (after tax)⁽¹⁾</t>
    </r>
  </si>
  <si>
    <r>
      <rPr>
        <b/>
        <sz val="11"/>
        <color rgb="FF000000"/>
        <rFont val="Scotia"/>
        <family val="2"/>
      </rPr>
      <t>Adjusted net income⁽¹⁾</t>
    </r>
  </si>
  <si>
    <r>
      <rPr>
        <sz val="11"/>
        <color rgb="FF000000"/>
        <rFont val="Scotia"/>
        <family val="2"/>
      </rPr>
      <t>Reported net income attributable to NCI in subsidiaries</t>
    </r>
  </si>
  <si>
    <r>
      <rPr>
        <sz val="11"/>
        <color rgb="FF000000"/>
        <rFont val="Scotia"/>
        <family val="2"/>
      </rPr>
      <t>Adjusted net income attributable to NCI in subsidiaries⁽¹⁾</t>
    </r>
  </si>
  <si>
    <r>
      <rPr>
        <sz val="11"/>
        <color rgb="FF000000"/>
        <rFont val="Scotia"/>
        <family val="2"/>
      </rPr>
      <t>Reported net income attributable to equity holders of the Bank</t>
    </r>
  </si>
  <si>
    <r>
      <rPr>
        <sz val="11"/>
        <color rgb="FF000000"/>
        <rFont val="Scotia"/>
        <family val="2"/>
      </rPr>
      <t>Preferred shareholders</t>
    </r>
  </si>
  <si>
    <r>
      <rPr>
        <sz val="11"/>
        <color rgb="FF000000"/>
        <rFont val="Scotia"/>
        <family val="2"/>
      </rPr>
      <t xml:space="preserve">Common shareholders </t>
    </r>
  </si>
  <si>
    <r>
      <rPr>
        <sz val="11"/>
        <color rgb="FF000000"/>
        <rFont val="Scotia"/>
        <family val="2"/>
      </rPr>
      <t>Adjusted net income attributable to equity holders of the Bank⁽¹⁾</t>
    </r>
  </si>
  <si>
    <r>
      <rPr>
        <sz val="11"/>
        <color rgb="FF000000"/>
        <rFont val="Scotia"/>
        <family val="2"/>
      </rPr>
      <t>Adjusted net income attributable to common shareholders⁽¹⁾</t>
    </r>
  </si>
  <si>
    <r>
      <rPr>
        <sz val="11"/>
        <color rgb="FF000000"/>
        <rFont val="Scotia"/>
        <family val="2"/>
      </rPr>
      <t>Adjusted diluted impact of share-based payment options and others⁽¹⁾⁽²⁾</t>
    </r>
  </si>
  <si>
    <r>
      <rPr>
        <b/>
        <sz val="11"/>
        <color rgb="FF000000"/>
        <rFont val="Scotia"/>
        <family val="2"/>
      </rPr>
      <t>Adjusted net income attributable to common shareholders (Diluted)⁽¹⁾</t>
    </r>
  </si>
  <si>
    <r>
      <rPr>
        <sz val="7"/>
        <color rgb="FF000000"/>
        <rFont val="Scotia"/>
        <family val="2"/>
      </rPr>
      <t>(1) Refer to non-GAAP Measures on Notes Pages 1-2 of the Supplementary Financial Information Report for the description of the adjusting items. Refer to Appendix 4 of the Supplementary Financial Information Report for reconciliation.</t>
    </r>
  </si>
  <si>
    <r>
      <rPr>
        <sz val="7"/>
        <color rgb="FF000000"/>
        <rFont val="Scotia"/>
        <family val="2"/>
      </rPr>
      <t>(2) The quarterly dilution may not sum to the full year dilution impact as earnings per share and dilution impact calculations are performed independently for each period presented.</t>
    </r>
  </si>
  <si>
    <r>
      <rPr>
        <b/>
        <sz val="14"/>
        <color rgb="FFFFFFFF"/>
        <rFont val="Scotia"/>
        <family val="2"/>
      </rPr>
      <t>Business Segment Performance: Canadian Banking</t>
    </r>
  </si>
  <si>
    <r>
      <rPr>
        <b/>
        <sz val="11"/>
        <color rgb="FFFF0000"/>
        <rFont val="Scotia"/>
        <family val="2"/>
      </rPr>
      <t xml:space="preserve">Income Statement </t>
    </r>
    <r>
      <rPr>
        <b/>
        <i/>
        <sz val="11"/>
        <color rgb="FFFF0000"/>
        <rFont val="Scotia"/>
        <family val="2"/>
      </rPr>
      <t xml:space="preserve"> </t>
    </r>
    <r>
      <rPr>
        <i/>
        <sz val="11"/>
        <color rgb="FFFF0000"/>
        <rFont val="Scotia"/>
        <family val="2"/>
      </rPr>
      <t xml:space="preserve">($ millions) </t>
    </r>
  </si>
  <si>
    <r>
      <rPr>
        <sz val="11"/>
        <color rgb="FF000000"/>
        <rFont val="Scotia"/>
        <family val="2"/>
      </rPr>
      <t xml:space="preserve">Net interest income </t>
    </r>
  </si>
  <si>
    <r>
      <rPr>
        <sz val="11"/>
        <color rgb="FF000000"/>
        <rFont val="Scotia"/>
        <family val="2"/>
      </rPr>
      <t xml:space="preserve">Non-interest income </t>
    </r>
  </si>
  <si>
    <r>
      <rPr>
        <sz val="11"/>
        <color rgb="FF000000"/>
        <rFont val="Scotia"/>
        <family val="2"/>
      </rPr>
      <t>Net fee and commission revenues</t>
    </r>
  </si>
  <si>
    <r>
      <rPr>
        <sz val="11"/>
        <color rgb="FF000000"/>
        <rFont val="Scotia"/>
        <family val="2"/>
      </rPr>
      <t xml:space="preserve">Other operating income </t>
    </r>
  </si>
  <si>
    <r>
      <rPr>
        <sz val="11"/>
        <color rgb="FF000000"/>
        <rFont val="Scotia"/>
        <family val="2"/>
      </rPr>
      <t>Non-interest expenses</t>
    </r>
  </si>
  <si>
    <r>
      <rPr>
        <sz val="11"/>
        <color rgb="FF000000"/>
        <rFont val="Scotia"/>
        <family val="2"/>
      </rPr>
      <t xml:space="preserve">Income tax expense </t>
    </r>
  </si>
  <si>
    <r>
      <rPr>
        <b/>
        <sz val="11"/>
        <color rgb="FF000000"/>
        <rFont val="Scotia"/>
        <family val="2"/>
      </rPr>
      <t>Net income</t>
    </r>
  </si>
  <si>
    <r>
      <rPr>
        <b/>
        <sz val="11"/>
        <color rgb="FF000000"/>
        <rFont val="Scotia"/>
        <family val="2"/>
      </rPr>
      <t>Net income attributable to equity holders of the Bank</t>
    </r>
  </si>
  <si>
    <r>
      <rPr>
        <b/>
        <sz val="11"/>
        <color rgb="FFFF0000"/>
        <rFont val="Scotia"/>
        <family val="2"/>
      </rPr>
      <t>Profitability Measurements</t>
    </r>
  </si>
  <si>
    <r>
      <rPr>
        <sz val="11"/>
        <color rgb="FF000000"/>
        <rFont val="Scotia"/>
        <family val="2"/>
      </rPr>
      <t>Net interest margin⁽¹⁾</t>
    </r>
  </si>
  <si>
    <t>Net write-offs as a % of average net loans and acceptances⁽²⁾</t>
  </si>
  <si>
    <t>Return on equity (%)⁽²⁾</t>
  </si>
  <si>
    <t>Provision for credit losses (PCL) as % of average net loans and acceptances⁽²⁾⁽³⁾</t>
  </si>
  <si>
    <t>PCL on impaired loans as % of average net loans and acceptances⁽²⁾⁽³⁾</t>
  </si>
  <si>
    <t>Productivity ratio (%)⁽²⁾</t>
  </si>
  <si>
    <r>
      <rPr>
        <b/>
        <sz val="11"/>
        <color rgb="FFFF0000"/>
        <rFont val="Scotia"/>
        <family val="2"/>
      </rPr>
      <t>Average Balance Sheet</t>
    </r>
    <r>
      <rPr>
        <b/>
        <i/>
        <sz val="11"/>
        <color rgb="FFFF0000"/>
        <rFont val="Scotia"/>
        <family val="2"/>
      </rPr>
      <t xml:space="preserve"> </t>
    </r>
    <r>
      <rPr>
        <i/>
        <sz val="11"/>
        <color rgb="FFFF0000"/>
        <rFont val="Scotia"/>
        <family val="2"/>
      </rPr>
      <t>($ billions)</t>
    </r>
  </si>
  <si>
    <r>
      <rPr>
        <sz val="11"/>
        <color rgb="FF000000"/>
        <rFont val="Scotia"/>
        <family val="2"/>
      </rPr>
      <t>Residential mortgages</t>
    </r>
  </si>
  <si>
    <r>
      <rPr>
        <sz val="11"/>
        <color rgb="FF000000"/>
        <rFont val="Scotia"/>
        <family val="2"/>
      </rPr>
      <t xml:space="preserve">Personal loans </t>
    </r>
  </si>
  <si>
    <r>
      <rPr>
        <sz val="11"/>
        <color rgb="FF000000"/>
        <rFont val="Scotia"/>
        <family val="2"/>
      </rPr>
      <t>Credit cards⁽⁴⁾</t>
    </r>
  </si>
  <si>
    <r>
      <rPr>
        <sz val="11"/>
        <color rgb="FF000000"/>
        <rFont val="Scotia"/>
        <family val="2"/>
      </rPr>
      <t>Business and government loans &amp; acceptances</t>
    </r>
  </si>
  <si>
    <r>
      <rPr>
        <sz val="11"/>
        <color rgb="FF000000"/>
        <rFont val="Scotia"/>
        <family val="2"/>
      </rPr>
      <t>Total loans &amp; acceptances</t>
    </r>
  </si>
  <si>
    <r>
      <rPr>
        <sz val="11"/>
        <color rgb="FF000000"/>
        <rFont val="Scotia"/>
        <family val="2"/>
      </rPr>
      <t>Other assets</t>
    </r>
  </si>
  <si>
    <r>
      <rPr>
        <b/>
        <sz val="11"/>
        <color rgb="FF000000"/>
        <rFont val="Scotia"/>
        <family val="2"/>
      </rPr>
      <t>Total assets</t>
    </r>
  </si>
  <si>
    <r>
      <rPr>
        <sz val="11"/>
        <color rgb="FF000000"/>
        <rFont val="Scotia"/>
        <family val="2"/>
      </rPr>
      <t>Personal deposits</t>
    </r>
  </si>
  <si>
    <r>
      <rPr>
        <sz val="11"/>
        <color rgb="FF000000"/>
        <rFont val="Scotia"/>
        <family val="2"/>
      </rPr>
      <t>Non-personal deposits</t>
    </r>
  </si>
  <si>
    <r>
      <rPr>
        <b/>
        <sz val="11"/>
        <color rgb="FF000000"/>
        <rFont val="Scotia"/>
        <family val="2"/>
      </rPr>
      <t>Total deposits</t>
    </r>
  </si>
  <si>
    <r>
      <rPr>
        <sz val="11"/>
        <color rgb="FF000000"/>
        <rFont val="Scotia"/>
        <family val="2"/>
      </rPr>
      <t>Other liabilities</t>
    </r>
  </si>
  <si>
    <r>
      <rPr>
        <b/>
        <sz val="11"/>
        <color rgb="FF000000"/>
        <rFont val="Scotia"/>
        <family val="2"/>
      </rPr>
      <t>Total liabilities</t>
    </r>
  </si>
  <si>
    <r>
      <rPr>
        <b/>
        <sz val="11"/>
        <color rgb="FFFF0000"/>
        <rFont val="Scotia"/>
        <family val="2"/>
      </rPr>
      <t>Other Information</t>
    </r>
  </si>
  <si>
    <r>
      <rPr>
        <sz val="11"/>
        <color rgb="FF000000"/>
        <rFont val="Scotia"/>
        <family val="2"/>
      </rPr>
      <t>Employees⁽⁵⁾</t>
    </r>
  </si>
  <si>
    <r>
      <rPr>
        <sz val="11"/>
        <color rgb="FF000000"/>
        <rFont val="Scotia"/>
        <family val="2"/>
      </rPr>
      <t>Branches</t>
    </r>
  </si>
  <si>
    <r>
      <rPr>
        <sz val="7"/>
        <color rgb="FF000000"/>
        <rFont val="Scotia"/>
        <family val="2"/>
      </rPr>
      <t>(1) Refer to non-GAAP measures on page 5 of the Q1 2026 Quarterly Report to Shareholders, available on http://www.sedarplus.ca for the description of the measure. Refer to Appendix 4 of the Supplementary Financial Information Report for reconciliation.</t>
    </r>
  </si>
  <si>
    <r>
      <rPr>
        <sz val="7"/>
        <color rgb="FF000000"/>
        <rFont val="Scotia"/>
        <family val="2"/>
      </rPr>
      <t>(2) Refer to page 53 of the Q1 2026 Quarterly Report to Shareholders, available on http://www.sedarplus.ca, for an explanation of the composition of the measure. Such explanation is incorporated by reference hereto.</t>
    </r>
  </si>
  <si>
    <r>
      <rPr>
        <sz val="7"/>
        <color rgb="FF000000"/>
        <rFont val="Scotia"/>
        <family val="2"/>
      </rPr>
      <t>(3) Provision for credit losses on certain financial assets - loans, acceptances and off-balance sheet exposures.</t>
    </r>
  </si>
  <si>
    <r>
      <rPr>
        <sz val="7"/>
        <color rgb="FF000000"/>
        <rFont val="Scotia"/>
        <family val="2"/>
      </rPr>
      <t>(4) Credit Cards include retail and small business cards.</t>
    </r>
  </si>
  <si>
    <r>
      <rPr>
        <sz val="7"/>
        <color rgb="FF000000"/>
        <rFont val="Scotia"/>
        <family val="2"/>
      </rPr>
      <t>(5)  Employees are reported on a full-time equivalent basis.</t>
    </r>
  </si>
  <si>
    <r>
      <rPr>
        <b/>
        <sz val="14"/>
        <color rgb="FFFFFFFF"/>
        <rFont val="Scotia"/>
        <family val="2"/>
      </rPr>
      <t>Business Segment Performance: International Banking⁽¹⁾</t>
    </r>
  </si>
  <si>
    <r>
      <rPr>
        <b/>
        <sz val="11"/>
        <color rgb="FFFFFFFF"/>
        <rFont val="Scotia"/>
        <family val="2"/>
      </rPr>
      <t>2026</t>
    </r>
  </si>
  <si>
    <r>
      <rPr>
        <sz val="11"/>
        <color rgb="FFFFFFFF"/>
        <rFont val="Scotia"/>
        <family val="2"/>
      </rPr>
      <t>2025</t>
    </r>
  </si>
  <si>
    <r>
      <rPr>
        <sz val="11"/>
        <color rgb="FFFFFFFF"/>
        <rFont val="Scotia"/>
        <family val="2"/>
      </rPr>
      <t>2024</t>
    </r>
  </si>
  <si>
    <r>
      <rPr>
        <b/>
        <sz val="11"/>
        <color rgb="FFFF0000"/>
        <rFont val="Scotia"/>
        <family val="2"/>
      </rPr>
      <t xml:space="preserve">Income Statement </t>
    </r>
    <r>
      <rPr>
        <b/>
        <i/>
        <sz val="11"/>
        <color rgb="FFFF0000"/>
        <rFont val="Scotia"/>
        <family val="2"/>
      </rPr>
      <t>($ millions)</t>
    </r>
  </si>
  <si>
    <r>
      <rPr>
        <sz val="11"/>
        <color rgb="FF000000"/>
        <rFont val="Scotia"/>
        <family val="2"/>
      </rPr>
      <t>Non-interest income⁽²⁾</t>
    </r>
  </si>
  <si>
    <r>
      <rPr>
        <sz val="11"/>
        <color rgb="FF000000"/>
        <rFont val="Scotia"/>
        <family val="2"/>
      </rPr>
      <t>Net income (loss) from investments in associated corporations⁽²⁾</t>
    </r>
  </si>
  <si>
    <r>
      <rPr>
        <sz val="11"/>
        <color rgb="FF000000"/>
        <rFont val="Scotia"/>
        <family val="2"/>
      </rPr>
      <t>Other operating income</t>
    </r>
  </si>
  <si>
    <r>
      <rPr>
        <b/>
        <sz val="11"/>
        <color rgb="FF000000"/>
        <rFont val="Scotia"/>
        <family val="2"/>
      </rPr>
      <t>Total revenue⁽²⁾</t>
    </r>
  </si>
  <si>
    <r>
      <rPr>
        <sz val="11"/>
        <color rgb="FF000000"/>
        <rFont val="Scotia"/>
        <family val="2"/>
      </rPr>
      <t xml:space="preserve">Non-interest expenses </t>
    </r>
  </si>
  <si>
    <r>
      <rPr>
        <sz val="11"/>
        <color rgb="FF000000"/>
        <rFont val="Scotia"/>
        <family val="2"/>
      </rPr>
      <t>Income tax expense⁽²⁾</t>
    </r>
  </si>
  <si>
    <r>
      <rPr>
        <b/>
        <sz val="11"/>
        <color rgb="FF000000"/>
        <rFont val="Scotia"/>
        <family val="2"/>
      </rPr>
      <t>Net income attributable to non-controlling interests (NCI)</t>
    </r>
  </si>
  <si>
    <r>
      <rPr>
        <b/>
        <sz val="11"/>
        <color rgb="FF000000"/>
        <rFont val="Scotia"/>
        <family val="2"/>
      </rPr>
      <t>Net income attributable to equity holders of the Bank (NIAEH)</t>
    </r>
  </si>
  <si>
    <r>
      <rPr>
        <sz val="11"/>
        <color rgb="FF000000"/>
        <rFont val="Scotia"/>
        <family val="2"/>
      </rPr>
      <t>Net interest margin⁽³⁾</t>
    </r>
  </si>
  <si>
    <t>Net write-offs as a % of average net loans and acceptances⁽⁴⁾</t>
  </si>
  <si>
    <t>Return on equity (%)⁽⁴⁾</t>
  </si>
  <si>
    <t>Provision for credit losses (PCL) as % of average net loans and acceptances⁽⁴⁾⁽⁵⁾</t>
  </si>
  <si>
    <t>PCL on impaired loans as % of average net loans and acceptances⁽⁴⁾⁽⁵⁾</t>
  </si>
  <si>
    <t>Productivity ratio (%)⁽⁴⁾</t>
  </si>
  <si>
    <r>
      <rPr>
        <b/>
        <sz val="11"/>
        <color rgb="FFFF0000"/>
        <rFont val="Scotia"/>
        <family val="2"/>
      </rPr>
      <t xml:space="preserve">Average Balance Sheet </t>
    </r>
    <r>
      <rPr>
        <b/>
        <i/>
        <sz val="11"/>
        <color rgb="FFFF0000"/>
        <rFont val="Scotia"/>
        <family val="2"/>
      </rPr>
      <t>($ billions)</t>
    </r>
  </si>
  <si>
    <r>
      <rPr>
        <sz val="11"/>
        <color rgb="FF000000"/>
        <rFont val="Scotia"/>
        <family val="2"/>
      </rPr>
      <t>Personal loans</t>
    </r>
  </si>
  <si>
    <r>
      <rPr>
        <sz val="11"/>
        <color rgb="FF000000"/>
        <rFont val="Scotia"/>
        <family val="2"/>
      </rPr>
      <t>Credit cards</t>
    </r>
  </si>
  <si>
    <r>
      <rPr>
        <b/>
        <sz val="11"/>
        <color rgb="FF000000"/>
        <rFont val="Scotia"/>
        <family val="2"/>
      </rPr>
      <t>Total loans &amp; acceptances</t>
    </r>
  </si>
  <si>
    <r>
      <rPr>
        <sz val="11"/>
        <color rgb="FF000000"/>
        <rFont val="Scotia"/>
        <family val="2"/>
      </rPr>
      <t>Investment securities</t>
    </r>
  </si>
  <si>
    <r>
      <rPr>
        <sz val="11"/>
        <color rgb="FF000000"/>
        <rFont val="Scotia"/>
        <family val="2"/>
      </rPr>
      <t>Deposits with banks</t>
    </r>
  </si>
  <si>
    <r>
      <rPr>
        <sz val="11"/>
        <color rgb="FF000000"/>
        <rFont val="Scotia"/>
        <family val="2"/>
      </rPr>
      <t>Employees⁽⁶⁾</t>
    </r>
  </si>
  <si>
    <r>
      <rPr>
        <sz val="11"/>
        <color rgb="FF000000"/>
        <rFont val="Scotia"/>
        <family val="2"/>
      </rPr>
      <t>Amortization of intangibles (pre-tax)</t>
    </r>
  </si>
  <si>
    <r>
      <rPr>
        <sz val="11"/>
        <color rgb="FF000000"/>
        <rFont val="Scotia"/>
        <family val="2"/>
      </rPr>
      <t>Amortization of intangibles (after-tax)</t>
    </r>
  </si>
  <si>
    <r>
      <rPr>
        <sz val="7"/>
        <color rgb="FF000000"/>
        <rFont val="Scotia"/>
        <family val="2"/>
      </rPr>
      <t>(1) Refer to page 32 of the Supplementary Financial Information Report for International Banking results excluding Divested Operations.</t>
    </r>
  </si>
  <si>
    <r>
      <rPr>
        <sz val="7"/>
        <color rgb="FF000000"/>
        <rFont val="Scotia"/>
        <family val="2"/>
      </rPr>
      <t>(2) Effective Q1 2026 the Bank no longer analyzes business segment revenue on a taxable equivalent basis (TEB). Prior period amounts have not been restated. Refer to page 19 of the Q1 2026 Quarterly Report to Shareholders, available on http://www.sedarplus.ca, for details.</t>
    </r>
  </si>
  <si>
    <r>
      <rPr>
        <sz val="7"/>
        <color rgb="FF000000"/>
        <rFont val="Scotia"/>
        <family val="2"/>
      </rPr>
      <t>(3) Refer to non-GAAP measures on page 5 of the Q1 2026 Quarterly Report to Shareholders, available on http://www.sedarplus.ca for the description of the measure. Refer to Appendix 4 of the Supplementary Financial Information Report for reconciliation.</t>
    </r>
  </si>
  <si>
    <r>
      <rPr>
        <sz val="7"/>
        <color rgb="FF000000"/>
        <rFont val="Scotia"/>
        <family val="2"/>
      </rPr>
      <t>(4) Refer to page 53 of the Q1 2026 Quarterly Report to Shareholders, available on http://www.sedarplus.ca, for an explanation of the composition of the measure. Such explanation is incorporated by reference hereto.</t>
    </r>
  </si>
  <si>
    <r>
      <rPr>
        <sz val="7"/>
        <color rgb="FF000000"/>
        <rFont val="Scotia"/>
        <family val="2"/>
      </rPr>
      <t>(5) Provision for credit losses on certain financial assets - loans, acceptances and off-balance sheet exposures.</t>
    </r>
  </si>
  <si>
    <r>
      <rPr>
        <sz val="7"/>
        <color rgb="FF000000"/>
        <rFont val="Scotia"/>
        <family val="2"/>
      </rPr>
      <t>(6) Employees are reported on a full-time equivalent basis.</t>
    </r>
  </si>
  <si>
    <r>
      <rPr>
        <b/>
        <sz val="14"/>
        <color rgb="FFFFFFFF"/>
        <rFont val="Scotia"/>
        <family val="2"/>
      </rPr>
      <t>Business Segment Performance: International Banking (Constant Dollar)⁽¹⁾</t>
    </r>
  </si>
  <si>
    <r>
      <rPr>
        <sz val="11"/>
        <color rgb="FF000000"/>
        <rFont val="Scotia"/>
        <family val="2"/>
      </rPr>
      <t>Income tax expense ⁽²⁾</t>
    </r>
  </si>
  <si>
    <r>
      <rPr>
        <b/>
        <sz val="11"/>
        <color rgb="FFFF0000"/>
        <rFont val="Scotia"/>
        <family val="2"/>
      </rPr>
      <t>Profitability Measurements⁽³⁾</t>
    </r>
  </si>
  <si>
    <r>
      <rPr>
        <sz val="11"/>
        <color rgb="FF000000"/>
        <rFont val="Scotia"/>
        <family val="2"/>
      </rPr>
      <t>Net interest margin⁽⁴⁾</t>
    </r>
  </si>
  <si>
    <t>Net write-offs as a % of average net loans and acceptances⁽⁵⁾</t>
  </si>
  <si>
    <t>Return on equity (%)⁽⁵⁾</t>
  </si>
  <si>
    <t>Provision for credit losses (PCL) as % of average net loans and acceptances⁽⁵⁾⁽⁶⁾</t>
  </si>
  <si>
    <t>PCL on impaired loans as % of average net loans and acceptances⁽⁵⁾⁽⁶⁾</t>
  </si>
  <si>
    <t>Productivity ratio (%)⁽⁵⁾</t>
  </si>
  <si>
    <r>
      <rPr>
        <b/>
        <sz val="11"/>
        <color rgb="FFFF0000"/>
        <rFont val="Scotia"/>
        <family val="2"/>
      </rPr>
      <t xml:space="preserve">Average Balance Sheet  </t>
    </r>
    <r>
      <rPr>
        <b/>
        <i/>
        <sz val="11"/>
        <color rgb="FFFF0000"/>
        <rFont val="Scotia"/>
        <family val="2"/>
      </rPr>
      <t>($ billions)</t>
    </r>
  </si>
  <si>
    <r>
      <rPr>
        <sz val="11"/>
        <color rgb="FF000000"/>
        <rFont val="Scotia"/>
        <family val="2"/>
      </rPr>
      <t>Employees⁽⁷⁾</t>
    </r>
  </si>
  <si>
    <r>
      <rPr>
        <sz val="7"/>
        <color rgb="FF000000"/>
        <rFont val="Scotia"/>
        <family val="2"/>
      </rPr>
      <t xml:space="preserve">(1) Data presented on a constant FX basis. Quarterly results reflect FX rates as of Q1/26, while full-year results reflect Current Quarter Average FX rates.  Refer to non-GAAP measures on page 10 of the Q1 2026 Quarterly Report to Shareholders, available on http://www.sedarplus.ca. </t>
    </r>
  </si>
  <si>
    <r>
      <rPr>
        <sz val="7"/>
        <color rgb="FF000000"/>
        <rFont val="Scotia"/>
        <family val="2"/>
      </rPr>
      <t>(3) Ratios are on a reported basis.</t>
    </r>
  </si>
  <si>
    <r>
      <rPr>
        <sz val="7"/>
        <color rgb="FF000000"/>
        <rFont val="Scotia"/>
        <family val="2"/>
      </rPr>
      <t>(4) Refer to non-GAAP measures on page 5 of the Q1 2026 Quarterly Report to Shareholders, available on http://www.sedarplus.ca for the description of the measure. Refer to Appendix 4 of the Supplementary Financial Information Report for reconciliation.</t>
    </r>
  </si>
  <si>
    <r>
      <rPr>
        <sz val="7"/>
        <color rgb="FF000000"/>
        <rFont val="Scotia"/>
        <family val="2"/>
      </rPr>
      <t>(5) Refer to page 53 of the Q1 2026 Quarterly Report to Shareholders, available on http://www.sedarplus.ca, for an explanation of the composition of the measure. Such explanation is incorporated by reference hereto.</t>
    </r>
  </si>
  <si>
    <r>
      <rPr>
        <sz val="7"/>
        <color rgb="FF000000"/>
        <rFont val="Scotia"/>
        <family val="2"/>
      </rPr>
      <t>(6) Provision for credit losses on certain financial assets - loans, acceptances and off-balance sheet exposures.</t>
    </r>
  </si>
  <si>
    <r>
      <rPr>
        <sz val="7"/>
        <color rgb="FF000000"/>
        <rFont val="Scotia"/>
        <family val="2"/>
      </rPr>
      <t>(7) Employees are reported on a full-time equivalent basis.</t>
    </r>
  </si>
  <si>
    <r>
      <rPr>
        <b/>
        <sz val="14"/>
        <color rgb="FFFFFFFF"/>
        <rFont val="Scotia"/>
        <family val="2"/>
      </rPr>
      <t>Business Segment Performance: Global Wealth Management</t>
    </r>
  </si>
  <si>
    <r>
      <rPr>
        <b/>
        <sz val="11"/>
        <color rgb="FFFF0000"/>
        <rFont val="Scotia"/>
        <family val="2"/>
      </rPr>
      <t xml:space="preserve">Income Statement </t>
    </r>
    <r>
      <rPr>
        <i/>
        <sz val="11"/>
        <color rgb="FFFF0000"/>
        <rFont val="Scotia"/>
        <family val="2"/>
      </rPr>
      <t>($ millions)</t>
    </r>
  </si>
  <si>
    <r>
      <rPr>
        <sz val="11"/>
        <color rgb="FF000000"/>
        <rFont val="Scotia"/>
        <family val="2"/>
      </rPr>
      <t xml:space="preserve">Provision for credit losses </t>
    </r>
  </si>
  <si>
    <r>
      <rPr>
        <b/>
        <sz val="11"/>
        <color rgb="FF000000"/>
        <rFont val="Scotia"/>
        <family val="2"/>
      </rPr>
      <t>Reported net income</t>
    </r>
  </si>
  <si>
    <r>
      <rPr>
        <sz val="11"/>
        <color rgb="FF000000"/>
        <rFont val="Scotia"/>
        <family val="2"/>
      </rPr>
      <t>Adjusting items (after-tax)⁽¹⁾</t>
    </r>
  </si>
  <si>
    <r>
      <rPr>
        <b/>
        <sz val="11"/>
        <color rgb="FF000000"/>
        <rFont val="Scotia"/>
        <family val="2"/>
      </rPr>
      <t>Reported net income attributable to non-controlling interests (NCI)</t>
    </r>
  </si>
  <si>
    <r>
      <rPr>
        <b/>
        <sz val="11"/>
        <color rgb="FF000000"/>
        <rFont val="Scotia"/>
        <family val="2"/>
      </rPr>
      <t>Reported net income attributable to equity holders of the Bank (NIAEH)</t>
    </r>
  </si>
  <si>
    <r>
      <rPr>
        <b/>
        <sz val="11"/>
        <color rgb="FF000000"/>
        <rFont val="Scotia"/>
        <family val="2"/>
      </rPr>
      <t xml:space="preserve">Reported NIAEH </t>
    </r>
    <r>
      <rPr>
        <sz val="11"/>
        <color rgb="FF000000"/>
        <rFont val="Scotia"/>
        <family val="2"/>
      </rPr>
      <t>by geography</t>
    </r>
  </si>
  <si>
    <r>
      <rPr>
        <sz val="11"/>
        <color rgb="FF000000"/>
        <rFont val="Scotia"/>
        <family val="2"/>
      </rPr>
      <t>Canada</t>
    </r>
  </si>
  <si>
    <r>
      <rPr>
        <sz val="11"/>
        <color rgb="FF000000"/>
        <rFont val="Scotia"/>
        <family val="2"/>
      </rPr>
      <t>International</t>
    </r>
  </si>
  <si>
    <r>
      <rPr>
        <sz val="11"/>
        <color rgb="FF000000"/>
        <rFont val="Scotia"/>
        <family val="2"/>
      </rPr>
      <t>Wealth Management</t>
    </r>
  </si>
  <si>
    <r>
      <rPr>
        <sz val="11"/>
        <color rgb="FF000000"/>
        <rFont val="Scotia"/>
        <family val="2"/>
      </rPr>
      <t>Pensions</t>
    </r>
  </si>
  <si>
    <r>
      <rPr>
        <b/>
        <sz val="11"/>
        <color rgb="FF000000"/>
        <rFont val="Scotia"/>
        <family val="2"/>
      </rPr>
      <t>Total Reported Net Income Attributable to Equity Holders of the Bank</t>
    </r>
  </si>
  <si>
    <r>
      <rPr>
        <b/>
        <sz val="11"/>
        <color rgb="FF000000"/>
        <rFont val="Scotia"/>
        <family val="2"/>
      </rPr>
      <t>Adjusted net income attributable to NCI⁽¹⁾</t>
    </r>
  </si>
  <si>
    <r>
      <rPr>
        <b/>
        <sz val="11"/>
        <color rgb="FF000000"/>
        <rFont val="Scotia"/>
        <family val="2"/>
      </rPr>
      <t>Adjusted NIAEH⁽¹⁾</t>
    </r>
  </si>
  <si>
    <r>
      <rPr>
        <b/>
        <sz val="11"/>
        <color rgb="FF000000"/>
        <rFont val="Scotia"/>
        <family val="2"/>
      </rPr>
      <t>Adjusted NIAEH</t>
    </r>
    <r>
      <rPr>
        <sz val="11"/>
        <color rgb="FF000000"/>
        <rFont val="Scotia"/>
        <family val="2"/>
      </rPr>
      <t>⁽¹⁾by geography</t>
    </r>
  </si>
  <si>
    <r>
      <rPr>
        <b/>
        <sz val="11"/>
        <color rgb="FF000000"/>
        <rFont val="Scotia"/>
        <family val="2"/>
      </rPr>
      <t>Total Adjusted Net Income Attributable to Equity Holders of the Bank⁽¹⁾</t>
    </r>
  </si>
  <si>
    <r>
      <rPr>
        <b/>
        <sz val="11"/>
        <color rgb="FF000000"/>
        <rFont val="Scotia"/>
        <family val="2"/>
      </rPr>
      <t>Revenue by geography</t>
    </r>
  </si>
  <si>
    <r>
      <rPr>
        <b/>
        <sz val="11"/>
        <color rgb="FF000000"/>
        <rFont val="Scotia"/>
        <family val="2"/>
      </rPr>
      <t xml:space="preserve">Total Revenue </t>
    </r>
  </si>
  <si>
    <r>
      <rPr>
        <b/>
        <sz val="11"/>
        <color rgb="FF000000"/>
        <rFont val="Scotia"/>
        <family val="2"/>
      </rPr>
      <t>Reported</t>
    </r>
  </si>
  <si>
    <r>
      <rPr>
        <b/>
        <sz val="11"/>
        <color rgb="FF000000"/>
        <rFont val="Scotia"/>
        <family val="2"/>
      </rPr>
      <t>Adjusted⁽³⁾</t>
    </r>
  </si>
  <si>
    <t>Return on equity (%)</t>
  </si>
  <si>
    <t>Productivity ratio (%)</t>
  </si>
  <si>
    <r>
      <rPr>
        <b/>
        <sz val="11"/>
        <color rgb="FFFF0000"/>
        <rFont val="Scotia"/>
        <family val="2"/>
      </rPr>
      <t>Average Balance Sheet</t>
    </r>
    <r>
      <rPr>
        <sz val="11"/>
        <color rgb="FFFF0000"/>
        <rFont val="Scotia"/>
        <family val="2"/>
      </rPr>
      <t xml:space="preserve"> </t>
    </r>
    <r>
      <rPr>
        <i/>
        <sz val="11"/>
        <color rgb="FFFF0000"/>
        <rFont val="Scotia"/>
        <family val="2"/>
      </rPr>
      <t>($ billions)</t>
    </r>
  </si>
  <si>
    <r>
      <rPr>
        <b/>
        <sz val="11"/>
        <color rgb="FFFF0000"/>
        <rFont val="Scotia"/>
        <family val="2"/>
      </rPr>
      <t>Period-End Balances</t>
    </r>
    <r>
      <rPr>
        <b/>
        <i/>
        <sz val="11"/>
        <color rgb="FFFF0000"/>
        <rFont val="Scotia"/>
        <family val="2"/>
      </rPr>
      <t xml:space="preserve"> </t>
    </r>
    <r>
      <rPr>
        <i/>
        <sz val="11"/>
        <color rgb="FFFF0000"/>
        <rFont val="Scotia"/>
        <family val="2"/>
      </rPr>
      <t>($ billions)</t>
    </r>
  </si>
  <si>
    <r>
      <rPr>
        <b/>
        <sz val="11"/>
        <color rgb="FF000000"/>
        <rFont val="Scotia"/>
        <family val="2"/>
      </rPr>
      <t>Assets under administration by geography⁽²⁾</t>
    </r>
  </si>
  <si>
    <r>
      <rPr>
        <b/>
        <sz val="11"/>
        <color rgb="FF000000"/>
        <rFont val="Scotia"/>
        <family val="2"/>
      </rPr>
      <t>Total Assets under Administration</t>
    </r>
  </si>
  <si>
    <r>
      <rPr>
        <b/>
        <sz val="11"/>
        <color rgb="FF000000"/>
        <rFont val="Scotia"/>
        <family val="2"/>
      </rPr>
      <t>Assets under management by geography⁽²⁾</t>
    </r>
  </si>
  <si>
    <r>
      <rPr>
        <b/>
        <sz val="11"/>
        <color rgb="FF000000"/>
        <rFont val="Scotia"/>
        <family val="2"/>
      </rPr>
      <t>Total Assets under Management</t>
    </r>
  </si>
  <si>
    <r>
      <rPr>
        <b/>
        <sz val="11"/>
        <color rgb="FF000000"/>
        <rFont val="Scotia"/>
        <family val="2"/>
      </rPr>
      <t>Employees⁽⁴⁾</t>
    </r>
  </si>
  <si>
    <r>
      <rPr>
        <sz val="11"/>
        <color rgb="FF000000"/>
        <rFont val="Scotia"/>
        <family val="2"/>
      </rPr>
      <t>In Canada</t>
    </r>
  </si>
  <si>
    <r>
      <rPr>
        <sz val="11"/>
        <color rgb="FF000000"/>
        <rFont val="Scotia"/>
        <family val="2"/>
      </rPr>
      <t>Outside Canada</t>
    </r>
  </si>
  <si>
    <r>
      <rPr>
        <sz val="11"/>
        <color rgb="FF000000"/>
        <rFont val="Scotia"/>
        <family val="2"/>
      </rPr>
      <t>Total</t>
    </r>
  </si>
  <si>
    <r>
      <rPr>
        <sz val="7"/>
        <color rgb="FF000000"/>
        <rFont val="Scotia"/>
        <family val="2"/>
      </rPr>
      <t xml:space="preserve">(1) Adjusting item includes amortization of acquisition-related intangible assets. Refer to non-GAAP Measures on Notes Pages 1-2 of the Supplementary Financial Information Report for details. </t>
    </r>
  </si>
  <si>
    <r>
      <rPr>
        <sz val="7"/>
        <color rgb="FF000000"/>
        <rFont val="Scotia"/>
        <family val="2"/>
      </rPr>
      <t>(4) Employees are reported on a full-time equivalent basis.</t>
    </r>
  </si>
  <si>
    <r>
      <rPr>
        <b/>
        <sz val="14"/>
        <color rgb="FFFFFFFF"/>
        <rFont val="Scotia"/>
        <family val="2"/>
      </rPr>
      <t>Business Segment Performance: Global Banking and Markets</t>
    </r>
  </si>
  <si>
    <r>
      <rPr>
        <b/>
        <sz val="11"/>
        <color rgb="FFFF0000"/>
        <rFont val="Scotia"/>
        <family val="2"/>
      </rPr>
      <t>Income Statement ($ millions)</t>
    </r>
  </si>
  <si>
    <r>
      <rPr>
        <sz val="11"/>
        <color rgb="FF000000"/>
        <rFont val="Scotia"/>
        <family val="2"/>
      </rPr>
      <t>Net interest income⁽¹⁾</t>
    </r>
  </si>
  <si>
    <r>
      <rPr>
        <sz val="11"/>
        <color rgb="FF000000"/>
        <rFont val="Scotia"/>
        <family val="2"/>
      </rPr>
      <t>Non-interest income ⁽¹⁾</t>
    </r>
  </si>
  <si>
    <r>
      <rPr>
        <sz val="11"/>
        <color rgb="FF000000"/>
        <rFont val="Scotia"/>
        <family val="2"/>
      </rPr>
      <t>Other operating income ⁽¹⁾</t>
    </r>
  </si>
  <si>
    <r>
      <rPr>
        <b/>
        <sz val="11"/>
        <color rgb="FF000000"/>
        <rFont val="Scotia"/>
        <family val="2"/>
      </rPr>
      <t>Total revenue ⁽¹⁾</t>
    </r>
  </si>
  <si>
    <r>
      <rPr>
        <sz val="11"/>
        <color rgb="FF000000"/>
        <rFont val="Scotia"/>
        <family val="2"/>
      </rPr>
      <t xml:space="preserve">Income tax expense ⁽¹⁾ </t>
    </r>
  </si>
  <si>
    <r>
      <rPr>
        <b/>
        <sz val="11"/>
        <color rgb="FF000000"/>
        <rFont val="Scotia"/>
        <family val="2"/>
      </rPr>
      <t>Revenue by business⁽¹⁾</t>
    </r>
  </si>
  <si>
    <r>
      <rPr>
        <sz val="11"/>
        <color rgb="FF000000"/>
        <rFont val="Scotia"/>
        <family val="2"/>
      </rPr>
      <t>Business banking</t>
    </r>
  </si>
  <si>
    <r>
      <rPr>
        <sz val="11"/>
        <color rgb="FF000000"/>
        <rFont val="Scotia"/>
        <family val="2"/>
      </rPr>
      <t>Capital markets</t>
    </r>
  </si>
  <si>
    <r>
      <rPr>
        <b/>
        <sz val="11"/>
        <color rgb="FF000000"/>
        <rFont val="Scotia"/>
        <family val="2"/>
      </rPr>
      <t>Capital markets revenue⁽¹⁾</t>
    </r>
  </si>
  <si>
    <r>
      <rPr>
        <sz val="11"/>
        <color rgb="FF000000"/>
        <rFont val="Scotia"/>
        <family val="2"/>
      </rPr>
      <t>Interest rate and credit</t>
    </r>
  </si>
  <si>
    <r>
      <rPr>
        <sz val="11"/>
        <color rgb="FF000000"/>
        <rFont val="Scotia"/>
        <family val="2"/>
      </rPr>
      <t>Equities</t>
    </r>
  </si>
  <si>
    <r>
      <rPr>
        <sz val="11"/>
        <color rgb="FF000000"/>
        <rFont val="Scotia"/>
        <family val="2"/>
      </rPr>
      <t>Commodities</t>
    </r>
  </si>
  <si>
    <r>
      <rPr>
        <sz val="11"/>
        <color rgb="FF000000"/>
        <rFont val="Scotia"/>
        <family val="2"/>
      </rPr>
      <t>Foreign exchange</t>
    </r>
  </si>
  <si>
    <r>
      <rPr>
        <b/>
        <sz val="11"/>
        <color rgb="FF000000"/>
        <rFont val="Scotia"/>
        <family val="2"/>
      </rPr>
      <t xml:space="preserve">Total capital markets revenue </t>
    </r>
  </si>
  <si>
    <r>
      <rPr>
        <sz val="11"/>
        <color rgb="FF000000"/>
        <rFont val="Scotia"/>
        <family val="2"/>
      </rPr>
      <t>Net interest margin⁽²⁾</t>
    </r>
  </si>
  <si>
    <t>Net write-offs/(recoveries) as a % of average net loans and acceptances⁽³⁾</t>
  </si>
  <si>
    <t>Return on equity (%)⁽³⁾</t>
  </si>
  <si>
    <t>Provision for credit losses (PCL) as % of average net loans and acceptances⁽³⁾⁽⁴⁾</t>
  </si>
  <si>
    <t>PCL on impaired loans as % of average net loans and acceptances⁽³⁾⁽⁴⁾</t>
  </si>
  <si>
    <t>Productivity ratio (%)⁽³⁾</t>
  </si>
  <si>
    <r>
      <rPr>
        <b/>
        <sz val="11"/>
        <color rgb="FFFF0000"/>
        <rFont val="Scotia"/>
        <family val="2"/>
      </rPr>
      <t xml:space="preserve">Average Balance Sheet </t>
    </r>
    <r>
      <rPr>
        <i/>
        <sz val="11"/>
        <color rgb="FFFF0000"/>
        <rFont val="Scotia"/>
        <family val="2"/>
      </rPr>
      <t>($ billions)</t>
    </r>
  </si>
  <si>
    <r>
      <rPr>
        <sz val="11"/>
        <color rgb="FF000000"/>
        <rFont val="Scotia"/>
        <family val="2"/>
      </rPr>
      <t>Securities purchased under resale agreements</t>
    </r>
  </si>
  <si>
    <r>
      <rPr>
        <sz val="11"/>
        <color rgb="FF000000"/>
        <rFont val="Scotia"/>
        <family val="2"/>
      </rPr>
      <t>Trading Assets</t>
    </r>
  </si>
  <si>
    <r>
      <rPr>
        <sz val="11"/>
        <color rgb="FF000000"/>
        <rFont val="Scotia"/>
        <family val="2"/>
      </rPr>
      <t>Securities</t>
    </r>
  </si>
  <si>
    <r>
      <rPr>
        <sz val="11"/>
        <color rgb="FF000000"/>
        <rFont val="Scotia"/>
        <family val="2"/>
      </rPr>
      <t>Loans</t>
    </r>
  </si>
  <si>
    <r>
      <rPr>
        <sz val="11"/>
        <color rgb="FF000000"/>
        <rFont val="Scotia"/>
        <family val="2"/>
      </rPr>
      <t>Total deposits</t>
    </r>
  </si>
  <si>
    <r>
      <rPr>
        <b/>
        <sz val="11"/>
        <color rgb="FF000000"/>
        <rFont val="Scotia"/>
        <family val="2"/>
      </rPr>
      <t>Employees⁽⁵⁾</t>
    </r>
  </si>
  <si>
    <r>
      <rPr>
        <sz val="11"/>
        <color rgb="FF000000"/>
        <rFont val="Scotia"/>
        <family val="2"/>
      </rPr>
      <t>In U.S.A</t>
    </r>
  </si>
  <si>
    <r>
      <rPr>
        <sz val="11"/>
        <color rgb="FF000000"/>
        <rFont val="Scotia"/>
        <family val="2"/>
      </rPr>
      <t>Other International</t>
    </r>
  </si>
  <si>
    <r>
      <rPr>
        <sz val="7"/>
        <color rgb="FF000000"/>
        <rFont val="Scotia"/>
        <family val="2"/>
      </rPr>
      <t>(1) Effective Q1 2026 the Bank no longer analyzes business segment revenue on a taxable equivalent basis (TEB). Prior period amounts have not been restated. Refer to page 19 of the Q1 2026 Quarterly Report to Shareholders, available on http://www.sedarplus.ca, for details.</t>
    </r>
  </si>
  <si>
    <r>
      <rPr>
        <sz val="7"/>
        <color rgb="FF000000"/>
        <rFont val="Scotia"/>
        <family val="2"/>
      </rPr>
      <t>(2) Refer to non-GAAP measures on page 5 of the Q1 2026 Quarterly Report to Shareholders, available on http://www.sedarplus.ca, for an explanation of the composition of the measure. Such explanation is incorporated by reference hereto.</t>
    </r>
  </si>
  <si>
    <r>
      <rPr>
        <sz val="7"/>
        <color rgb="FF000000"/>
        <rFont val="Scotia"/>
        <family val="2"/>
      </rPr>
      <t>(3) Refer to page 53 of the Q1 2026 Quarterly Report to Shareholders, available on http://www.sedarplus.ca for the description of the measure. Refer to Appendix 4 of the Supplementary Financial Information Report for reconciliation.</t>
    </r>
  </si>
  <si>
    <r>
      <rPr>
        <sz val="7"/>
        <color rgb="FF000000"/>
        <rFont val="Scotia"/>
        <family val="2"/>
      </rPr>
      <t>(4) Provision for credit losses on certain financial assets - loans, acceptances and off-balance sheet exposures.</t>
    </r>
  </si>
  <si>
    <r>
      <rPr>
        <sz val="7"/>
        <color rgb="FF000000"/>
        <rFont val="Scotia"/>
        <family val="2"/>
      </rPr>
      <t>(5) Employees are reported on a full-time equivalent basis. Effective Q1 2026, certain support groups have been transferred to the Other segment. Prior periods have not been revised to reflect this change.</t>
    </r>
  </si>
  <si>
    <r>
      <rPr>
        <b/>
        <sz val="14"/>
        <color rgb="FFFFFFFF"/>
        <rFont val="Scotia"/>
        <family val="2"/>
      </rPr>
      <t>Business Segment Performance: Other⁽¹⁾</t>
    </r>
  </si>
  <si>
    <r>
      <rPr>
        <sz val="11"/>
        <color rgb="FF000000"/>
        <rFont val="Scotia"/>
        <family val="2"/>
      </rPr>
      <t>Net interest income ⁽²⁾</t>
    </r>
  </si>
  <si>
    <r>
      <rPr>
        <sz val="11"/>
        <color rgb="FF000000"/>
        <rFont val="Scotia"/>
        <family val="2"/>
      </rPr>
      <t>Non-interest income ⁽²⁾⁽³⁾</t>
    </r>
  </si>
  <si>
    <r>
      <rPr>
        <sz val="11"/>
        <color rgb="FF000000"/>
        <rFont val="Scotia"/>
        <family val="2"/>
      </rPr>
      <t>Other operating income⁽²⁾</t>
    </r>
  </si>
  <si>
    <r>
      <rPr>
        <b/>
        <sz val="11"/>
        <color rgb="FF000000"/>
        <rFont val="Scotia"/>
        <family val="2"/>
      </rPr>
      <t>Total revenue ⁽²⁾</t>
    </r>
  </si>
  <si>
    <r>
      <rPr>
        <sz val="11"/>
        <color rgb="FF000000"/>
        <rFont val="Scotia"/>
        <family val="2"/>
      </rPr>
      <t>Non-interest expenses⁽³⁾</t>
    </r>
  </si>
  <si>
    <r>
      <rPr>
        <sz val="11"/>
        <color rgb="FF000000"/>
        <rFont val="Scotia"/>
        <family val="2"/>
      </rPr>
      <t>Income tax expense/(recovery) ⁽²⁾</t>
    </r>
  </si>
  <si>
    <r>
      <rPr>
        <b/>
        <sz val="11"/>
        <color rgb="FF000000"/>
        <rFont val="Scotia"/>
        <family val="2"/>
      </rPr>
      <t>Reported net income / (loss)</t>
    </r>
  </si>
  <si>
    <r>
      <rPr>
        <sz val="11"/>
        <color rgb="FF000000"/>
        <rFont val="Scotia"/>
        <family val="2"/>
      </rPr>
      <t>Adjusting items (before-tax)⁽⁴⁾</t>
    </r>
  </si>
  <si>
    <r>
      <rPr>
        <b/>
        <sz val="11"/>
        <color rgb="FF000000"/>
        <rFont val="Scotia"/>
        <family val="2"/>
      </rPr>
      <t>Adjusted net income before taxes⁽⁴⁾</t>
    </r>
  </si>
  <si>
    <r>
      <rPr>
        <sz val="11"/>
        <color rgb="FF000000"/>
        <rFont val="Scotia"/>
        <family val="2"/>
      </rPr>
      <t>Adjusting items (after-tax)⁽⁴⁾</t>
    </r>
  </si>
  <si>
    <r>
      <rPr>
        <b/>
        <sz val="11"/>
        <color rgb="FF000000"/>
        <rFont val="Scotia"/>
        <family val="2"/>
      </rPr>
      <t>Adjusted net income⁽⁴⁾</t>
    </r>
  </si>
  <si>
    <r>
      <rPr>
        <b/>
        <sz val="11"/>
        <color rgb="FF000000"/>
        <rFont val="Scotia"/>
        <family val="2"/>
      </rPr>
      <t>Reported net income attributable to non-controlling interests</t>
    </r>
  </si>
  <si>
    <r>
      <rPr>
        <b/>
        <sz val="11"/>
        <color rgb="FF000000"/>
        <rFont val="Scotia"/>
        <family val="2"/>
      </rPr>
      <t>Reported net income attributable to equity holders of the Bank</t>
    </r>
  </si>
  <si>
    <r>
      <rPr>
        <b/>
        <sz val="11"/>
        <color rgb="FF000000"/>
        <rFont val="Scotia"/>
        <family val="2"/>
      </rPr>
      <t>Adjusted net income attributable to non-controlling interests⁽⁴⁾</t>
    </r>
  </si>
  <si>
    <r>
      <rPr>
        <b/>
        <sz val="11"/>
        <color rgb="FF000000"/>
        <rFont val="Scotia"/>
        <family val="2"/>
      </rPr>
      <t>Adjusted net income attributable to equity holders of the Bank⁽⁴⁾</t>
    </r>
  </si>
  <si>
    <r>
      <rPr>
        <b/>
        <sz val="11"/>
        <color rgb="FFFF0000"/>
        <rFont val="Scotia"/>
        <family val="2"/>
      </rPr>
      <t xml:space="preserve">Average Balance Sheet </t>
    </r>
    <r>
      <rPr>
        <sz val="11"/>
        <color rgb="FFFF0000"/>
        <rFont val="Scotia"/>
        <family val="2"/>
      </rPr>
      <t>(</t>
    </r>
    <r>
      <rPr>
        <i/>
        <sz val="11"/>
        <color rgb="FFFF0000"/>
        <rFont val="Scotia"/>
        <family val="2"/>
      </rPr>
      <t>$ billions)</t>
    </r>
  </si>
  <si>
    <r>
      <rPr>
        <b/>
        <sz val="11"/>
        <color rgb="FFFF0000"/>
        <rFont val="Scotia"/>
        <family val="2"/>
      </rPr>
      <t xml:space="preserve">Additional Information </t>
    </r>
    <r>
      <rPr>
        <i/>
        <sz val="11"/>
        <color rgb="FFFF0000"/>
        <rFont val="Scotia"/>
        <family val="2"/>
      </rPr>
      <t>($ millions)</t>
    </r>
    <r>
      <rPr>
        <sz val="11"/>
        <color rgb="FFFF0000"/>
        <rFont val="Scotia"/>
        <family val="2"/>
      </rPr>
      <t>⁽²⁾</t>
    </r>
  </si>
  <si>
    <r>
      <rPr>
        <sz val="11"/>
        <color rgb="FF000000"/>
        <rFont val="Scotia"/>
        <family val="2"/>
      </rPr>
      <t>Net interest income TEB adjustment</t>
    </r>
  </si>
  <si>
    <r>
      <rPr>
        <sz val="11"/>
        <color rgb="FF000000"/>
        <rFont val="Scotia"/>
        <family val="2"/>
      </rPr>
      <t>Non-interest income TEB adjustment</t>
    </r>
  </si>
  <si>
    <r>
      <rPr>
        <b/>
        <sz val="11"/>
        <color rgb="FF000000"/>
        <rFont val="Scotia"/>
        <family val="2"/>
      </rPr>
      <t>Total revenue TEB adjustment</t>
    </r>
  </si>
  <si>
    <r>
      <rPr>
        <b/>
        <sz val="11"/>
        <color rgb="FF000000"/>
        <rFont val="Scotia"/>
        <family val="2"/>
      </rPr>
      <t>Income tax expense TEB adjustment</t>
    </r>
  </si>
  <si>
    <r>
      <rPr>
        <sz val="7"/>
        <color rgb="FF000000"/>
        <rFont val="Scotia"/>
        <family val="2"/>
      </rPr>
      <t>(1) Represents smaller operating segments including Group Treasury, certain investments in associated corporations, and smaller operating segments and corporate items which are not allocated to a business line.</t>
    </r>
  </si>
  <si>
    <r>
      <rPr>
        <sz val="7"/>
        <color rgb="FF000000"/>
        <rFont val="Scotia"/>
        <family val="2"/>
      </rPr>
      <t>(3) Includes elimination of fees paid to Canadian Banking by Canadian Wealth Management for administrative support and other services provided by Canadian Banking to the Global Wealth Management businesses. These are reported as revenues in Canadian Banking and operating expenses in Global Wealth Management.</t>
    </r>
  </si>
  <si>
    <r>
      <rPr>
        <sz val="7"/>
        <color rgb="FF000000"/>
        <rFont val="Scotia"/>
        <family val="2"/>
      </rPr>
      <t>(4) Refer to non-GAAP Measures on Notes Pages 1-2 of the Supplementary Financial Information Report for details. Refer to Appendix 4 on page 33 of the Supplementary Financial Information Report for reconciliation.</t>
    </r>
  </si>
  <si>
    <r>
      <rPr>
        <b/>
        <sz val="14"/>
        <color rgb="FFFFFFFF"/>
        <rFont val="Scotia"/>
        <family val="2"/>
      </rPr>
      <t>Non-Interest Income</t>
    </r>
  </si>
  <si>
    <r>
      <rPr>
        <b/>
        <sz val="11"/>
        <color rgb="FF000000"/>
        <rFont val="Scotia"/>
        <family val="2"/>
      </rPr>
      <t>Card revenues</t>
    </r>
  </si>
  <si>
    <r>
      <rPr>
        <b/>
        <sz val="11"/>
        <color rgb="FF000000"/>
        <rFont val="Scotia"/>
        <family val="2"/>
      </rPr>
      <t>Banking services fees</t>
    </r>
  </si>
  <si>
    <r>
      <rPr>
        <b/>
        <sz val="11"/>
        <color rgb="FF000000"/>
        <rFont val="Scotia"/>
        <family val="2"/>
      </rPr>
      <t>Credit fees</t>
    </r>
  </si>
  <si>
    <r>
      <rPr>
        <b/>
        <sz val="11"/>
        <color rgb="FF000000"/>
        <rFont val="Scotia"/>
        <family val="2"/>
      </rPr>
      <t>Total banking revenues</t>
    </r>
  </si>
  <si>
    <r>
      <rPr>
        <b/>
        <sz val="11"/>
        <color rgb="FF000000"/>
        <rFont val="Scotia"/>
        <family val="2"/>
      </rPr>
      <t>Mutual funds</t>
    </r>
  </si>
  <si>
    <r>
      <rPr>
        <b/>
        <sz val="11"/>
        <color rgb="FF000000"/>
        <rFont val="Scotia"/>
        <family val="2"/>
      </rPr>
      <t>Brokerage fees</t>
    </r>
  </si>
  <si>
    <r>
      <rPr>
        <b/>
        <sz val="11"/>
        <color rgb="FF000000"/>
        <rFont val="Scotia"/>
        <family val="2"/>
      </rPr>
      <t>Investment management and trust</t>
    </r>
  </si>
  <si>
    <r>
      <rPr>
        <sz val="11"/>
        <color rgb="FF000000"/>
        <rFont val="Scotia"/>
        <family val="2"/>
      </rPr>
      <t>Investment management and custody</t>
    </r>
  </si>
  <si>
    <r>
      <rPr>
        <sz val="11"/>
        <color rgb="FF000000"/>
        <rFont val="Scotia"/>
        <family val="2"/>
      </rPr>
      <t>Personal and corporate trust</t>
    </r>
  </si>
  <si>
    <r>
      <rPr>
        <b/>
        <sz val="11"/>
        <color rgb="FF000000"/>
        <rFont val="Scotia"/>
        <family val="2"/>
      </rPr>
      <t>Total investment management and trust</t>
    </r>
  </si>
  <si>
    <r>
      <rPr>
        <b/>
        <sz val="11"/>
        <color rgb="FF000000"/>
        <rFont val="Scotia"/>
        <family val="2"/>
      </rPr>
      <t>Total wealth management revenues</t>
    </r>
  </si>
  <si>
    <r>
      <rPr>
        <b/>
        <sz val="11"/>
        <color rgb="FF000000"/>
        <rFont val="Scotia"/>
        <family val="2"/>
      </rPr>
      <t>Underwriting and advisory fees</t>
    </r>
  </si>
  <si>
    <r>
      <rPr>
        <b/>
        <sz val="11"/>
        <color rgb="FF000000"/>
        <rFont val="Scotia"/>
        <family val="2"/>
      </rPr>
      <t>Non-trading foreign exchange</t>
    </r>
  </si>
  <si>
    <r>
      <rPr>
        <b/>
        <sz val="11"/>
        <color rgb="FF000000"/>
        <rFont val="Scotia"/>
        <family val="2"/>
      </rPr>
      <t>Other fees and commissions</t>
    </r>
  </si>
  <si>
    <r>
      <rPr>
        <b/>
        <sz val="11"/>
        <color rgb="FF000000"/>
        <rFont val="Scotia"/>
        <family val="2"/>
      </rPr>
      <t>Total fee and commission revenues</t>
    </r>
  </si>
  <si>
    <r>
      <rPr>
        <b/>
        <sz val="11"/>
        <color rgb="FF000000"/>
        <rFont val="Scotia"/>
        <family val="2"/>
      </rPr>
      <t>Net income from investments in associated corporations</t>
    </r>
  </si>
  <si>
    <r>
      <rPr>
        <b/>
        <sz val="11"/>
        <color rgb="FF000000"/>
        <rFont val="Scotia"/>
        <family val="2"/>
      </rPr>
      <t>Other operating income</t>
    </r>
  </si>
  <si>
    <r>
      <rPr>
        <sz val="11"/>
        <color rgb="FF000000"/>
        <rFont val="Scotia"/>
        <family val="2"/>
      </rPr>
      <t>Trading revenues</t>
    </r>
  </si>
  <si>
    <r>
      <rPr>
        <sz val="11"/>
        <color rgb="FF000000"/>
        <rFont val="Scotia"/>
        <family val="2"/>
      </rPr>
      <t>Net gain on sale of investment securities</t>
    </r>
  </si>
  <si>
    <r>
      <rPr>
        <sz val="11"/>
        <color rgb="FF000000"/>
        <rFont val="Scotia"/>
        <family val="2"/>
      </rPr>
      <t>Insurance service results</t>
    </r>
  </si>
  <si>
    <r>
      <rPr>
        <sz val="11"/>
        <color rgb="FF000000"/>
        <rFont val="Scotia"/>
        <family val="2"/>
      </rPr>
      <t>Other</t>
    </r>
  </si>
  <si>
    <r>
      <rPr>
        <sz val="11"/>
        <color rgb="FF000000"/>
        <rFont val="Scotia"/>
        <family val="2"/>
      </rPr>
      <t>Total other operating income</t>
    </r>
  </si>
  <si>
    <r>
      <rPr>
        <b/>
        <sz val="11"/>
        <color rgb="FF000000"/>
        <rFont val="Scotia"/>
        <family val="2"/>
      </rPr>
      <t>Total non-interest income (reported)</t>
    </r>
  </si>
  <si>
    <r>
      <rPr>
        <b/>
        <sz val="11"/>
        <color rgb="FF000000"/>
        <rFont val="Scotia"/>
        <family val="2"/>
      </rPr>
      <t>Adjusting items⁽¹⁾</t>
    </r>
  </si>
  <si>
    <r>
      <rPr>
        <sz val="11"/>
        <color rgb="FF000000"/>
        <rFont val="Scotia"/>
        <family val="2"/>
      </rPr>
      <t>Divestitures and wind-down of operations⁽²⁾</t>
    </r>
  </si>
  <si>
    <r>
      <rPr>
        <sz val="11"/>
        <color rgb="FF000000"/>
        <rFont val="Scotia"/>
        <family val="2"/>
      </rPr>
      <t>Amortization of acquisition-related Intangible assets⁽³⁾</t>
    </r>
  </si>
  <si>
    <r>
      <rPr>
        <b/>
        <sz val="11"/>
        <color rgb="FF000000"/>
        <rFont val="Scotia"/>
        <family val="2"/>
      </rPr>
      <t>Total non-interest income (adjusted)⁽¹⁾</t>
    </r>
  </si>
  <si>
    <r>
      <rPr>
        <sz val="7"/>
        <color rgb="FF000000"/>
        <rFont val="Scotia"/>
        <family val="2"/>
      </rPr>
      <t>(2) Recorded in Other - Other Operating Income above.</t>
    </r>
  </si>
  <si>
    <r>
      <rPr>
        <sz val="7"/>
        <color rgb="FF000000"/>
        <rFont val="Scotia"/>
        <family val="2"/>
      </rPr>
      <t>(3) Recorded in net income from investments in associated corporations above, relates to the Bank’s investment in KeyCorp.</t>
    </r>
  </si>
  <si>
    <r>
      <rPr>
        <b/>
        <sz val="14"/>
        <color rgb="FFFFFFFF"/>
        <rFont val="Scotia"/>
        <family val="2"/>
      </rPr>
      <t>Revenue from Trading-Related Activities and Assets Under Administration and Management</t>
    </r>
  </si>
  <si>
    <t>Full Year</t>
  </si>
  <si>
    <r>
      <rPr>
        <b/>
        <sz val="11"/>
        <color rgb="FFFF0000"/>
        <rFont val="Scotia"/>
        <family val="2"/>
      </rPr>
      <t>Trading-related revenue ⁽¹⁾⁽²⁾</t>
    </r>
  </si>
  <si>
    <r>
      <rPr>
        <sz val="11"/>
        <color rgb="FF000000"/>
        <rFont val="Scotia"/>
        <family val="2"/>
      </rPr>
      <t>Net interest income</t>
    </r>
  </si>
  <si>
    <r>
      <rPr>
        <sz val="11"/>
        <color rgb="FF000000"/>
        <rFont val="Scotia"/>
        <family val="2"/>
      </rPr>
      <t>Other fees and commission</t>
    </r>
  </si>
  <si>
    <r>
      <rPr>
        <sz val="11"/>
        <color rgb="FF000000"/>
        <rFont val="Scotia"/>
        <family val="2"/>
      </rPr>
      <t>Total non-interest income</t>
    </r>
  </si>
  <si>
    <r>
      <rPr>
        <b/>
        <sz val="11"/>
        <color rgb="FF000000"/>
        <rFont val="Scotia"/>
        <family val="2"/>
      </rPr>
      <t>Total — Trading-related revenue</t>
    </r>
  </si>
  <si>
    <r>
      <rPr>
        <b/>
        <sz val="11"/>
        <color rgb="FF000000"/>
        <rFont val="Scotia"/>
        <family val="2"/>
      </rPr>
      <t>Trading-related revenue by product⁽²⁾</t>
    </r>
  </si>
  <si>
    <r>
      <rPr>
        <sz val="11"/>
        <color rgb="FF000000"/>
        <rFont val="Scotia"/>
        <family val="2"/>
      </rPr>
      <t>Foreign exchange and Other⁽³⁾</t>
    </r>
  </si>
  <si>
    <r>
      <rPr>
        <b/>
        <sz val="11"/>
        <color rgb="FF000000"/>
        <rFont val="Scotia"/>
        <family val="2"/>
      </rPr>
      <t xml:space="preserve">Trading-related revenue by product </t>
    </r>
  </si>
  <si>
    <r>
      <rPr>
        <sz val="11"/>
        <color rgb="FF000000"/>
        <rFont val="Scotia"/>
        <family val="2"/>
      </rPr>
      <t>Taxable equivalent adjustment⁽²⁾</t>
    </r>
  </si>
  <si>
    <r>
      <rPr>
        <b/>
        <sz val="11"/>
        <color rgb="FF000000"/>
        <rFont val="Scotia"/>
        <family val="2"/>
      </rPr>
      <t>Total trading-related revenue by product (Non-TEB)</t>
    </r>
  </si>
  <si>
    <r>
      <rPr>
        <b/>
        <sz val="11"/>
        <color rgb="FFFF0000"/>
        <rFont val="Scotia"/>
        <family val="2"/>
      </rPr>
      <t>Assets under administration (</t>
    </r>
    <r>
      <rPr>
        <i/>
        <sz val="11"/>
        <color rgb="FFFF0000"/>
        <rFont val="Scotia"/>
        <family val="2"/>
      </rPr>
      <t>$ billions</t>
    </r>
    <r>
      <rPr>
        <b/>
        <sz val="11"/>
        <color rgb="FFFF0000"/>
        <rFont val="Scotia"/>
        <family val="2"/>
      </rPr>
      <t>)⁽⁴⁾</t>
    </r>
  </si>
  <si>
    <r>
      <rPr>
        <sz val="11"/>
        <color rgb="FF000000"/>
        <rFont val="Scotia"/>
        <family val="2"/>
      </rPr>
      <t>Retail brokerage</t>
    </r>
  </si>
  <si>
    <r>
      <rPr>
        <sz val="11"/>
        <color rgb="FF000000"/>
        <rFont val="Scotia"/>
        <family val="2"/>
      </rPr>
      <t>Investment management and trust</t>
    </r>
  </si>
  <si>
    <r>
      <rPr>
        <sz val="11"/>
        <color rgb="FF000000"/>
        <rFont val="Scotia"/>
        <family val="2"/>
      </rPr>
      <t>Personal</t>
    </r>
  </si>
  <si>
    <r>
      <rPr>
        <sz val="11"/>
        <color rgb="FF000000"/>
        <rFont val="Scotia"/>
        <family val="2"/>
      </rPr>
      <t>Mutual funds</t>
    </r>
  </si>
  <si>
    <r>
      <rPr>
        <sz val="11"/>
        <color rgb="FF000000"/>
        <rFont val="Scotia"/>
        <family val="2"/>
      </rPr>
      <t>Institutional</t>
    </r>
  </si>
  <si>
    <r>
      <rPr>
        <b/>
        <sz val="11"/>
        <color rgb="FF000000"/>
        <rFont val="Scotia"/>
        <family val="2"/>
      </rPr>
      <t>Total</t>
    </r>
  </si>
  <si>
    <r>
      <rPr>
        <b/>
        <sz val="11"/>
        <color rgb="FFFF0000"/>
        <rFont val="Scotia"/>
        <family val="2"/>
      </rPr>
      <t>Assets under management (</t>
    </r>
    <r>
      <rPr>
        <i/>
        <sz val="11"/>
        <color rgb="FFFF0000"/>
        <rFont val="Scotia"/>
        <family val="2"/>
      </rPr>
      <t>$ billions</t>
    </r>
    <r>
      <rPr>
        <b/>
        <sz val="11"/>
        <color rgb="FFFF0000"/>
        <rFont val="Scotia"/>
        <family val="2"/>
      </rPr>
      <t>)⁽⁴⁾</t>
    </r>
  </si>
  <si>
    <r>
      <rPr>
        <sz val="7"/>
        <color rgb="FF000000"/>
        <rFont val="Scotia"/>
        <family val="2"/>
      </rPr>
      <t>(1) Trading-related revenue consists of net interest income and non-interest income. Included are unrealized gains and losses on security positions held, realized gains and losses from the purchase and sale of securities, fees and commissions from securities borrowing and lending activities, and gains and losses on trading derivatives. Underwriting and advisory fees, which are shown separately in the consolidated statement of income, are excluded.</t>
    </r>
  </si>
  <si>
    <r>
      <rPr>
        <sz val="7"/>
        <color rgb="FF000000"/>
        <rFont val="Scotia"/>
        <family val="2"/>
      </rPr>
      <t>(3) Foreign exchange and Other includes trading-related revenues from foreign exchange, commodities and other trading activities of the Bank.</t>
    </r>
  </si>
  <si>
    <r>
      <rPr>
        <b/>
        <sz val="14"/>
        <color rgb="FFFFFFFF"/>
        <rFont val="Scotia"/>
        <family val="2"/>
      </rPr>
      <t>Operating Expenses</t>
    </r>
  </si>
  <si>
    <r>
      <rPr>
        <b/>
        <sz val="11"/>
        <color rgb="FF000000"/>
        <rFont val="Scotia"/>
        <family val="2"/>
      </rPr>
      <t>Salaries and employee benefits</t>
    </r>
  </si>
  <si>
    <r>
      <rPr>
        <sz val="11"/>
        <color rgb="FF000000"/>
        <rFont val="Scotia"/>
        <family val="2"/>
      </rPr>
      <t>Salaries</t>
    </r>
  </si>
  <si>
    <r>
      <rPr>
        <sz val="11"/>
        <color rgb="FF000000"/>
        <rFont val="Scotia"/>
        <family val="2"/>
      </rPr>
      <t>Performance-based compensation</t>
    </r>
  </si>
  <si>
    <r>
      <rPr>
        <sz val="11"/>
        <color rgb="FF000000"/>
        <rFont val="Scotia"/>
        <family val="2"/>
      </rPr>
      <t>Share-based payment</t>
    </r>
  </si>
  <si>
    <r>
      <rPr>
        <sz val="11"/>
        <color rgb="FF000000"/>
        <rFont val="Scotia"/>
        <family val="2"/>
      </rPr>
      <t>Other employee benefits</t>
    </r>
  </si>
  <si>
    <r>
      <rPr>
        <b/>
        <sz val="11"/>
        <color rgb="FF000000"/>
        <rFont val="Scotia"/>
        <family val="2"/>
      </rPr>
      <t>Total salaries and employee benefits</t>
    </r>
  </si>
  <si>
    <r>
      <rPr>
        <b/>
        <sz val="11"/>
        <color rgb="FF000000"/>
        <rFont val="Scotia"/>
        <family val="2"/>
      </rPr>
      <t>Premises</t>
    </r>
  </si>
  <si>
    <r>
      <rPr>
        <sz val="11"/>
        <color rgb="FF000000"/>
        <rFont val="Scotia"/>
        <family val="2"/>
      </rPr>
      <t>Rent</t>
    </r>
  </si>
  <si>
    <r>
      <rPr>
        <sz val="11"/>
        <color rgb="FF000000"/>
        <rFont val="Scotia"/>
        <family val="2"/>
      </rPr>
      <t>Property taxes</t>
    </r>
  </si>
  <si>
    <r>
      <rPr>
        <sz val="11"/>
        <color rgb="FF000000"/>
        <rFont val="Scotia"/>
        <family val="2"/>
      </rPr>
      <t>Other premises costs</t>
    </r>
  </si>
  <si>
    <r>
      <rPr>
        <b/>
        <sz val="11"/>
        <color rgb="FF000000"/>
        <rFont val="Scotia"/>
        <family val="2"/>
      </rPr>
      <t>Total premises</t>
    </r>
  </si>
  <si>
    <r>
      <rPr>
        <b/>
        <sz val="11"/>
        <color rgb="FF000000"/>
        <rFont val="Scotia"/>
        <family val="2"/>
      </rPr>
      <t>Technology</t>
    </r>
  </si>
  <si>
    <r>
      <rPr>
        <b/>
        <sz val="11"/>
        <color rgb="FF000000"/>
        <rFont val="Scotia"/>
        <family val="2"/>
      </rPr>
      <t>Depreciation</t>
    </r>
  </si>
  <si>
    <r>
      <rPr>
        <b/>
        <sz val="11"/>
        <color rgb="FF000000"/>
        <rFont val="Scotia"/>
        <family val="2"/>
      </rPr>
      <t>Amortization</t>
    </r>
  </si>
  <si>
    <r>
      <rPr>
        <sz val="11"/>
        <color rgb="FF000000"/>
        <rFont val="Scotia"/>
        <family val="2"/>
      </rPr>
      <t>Amortization of software intangibles</t>
    </r>
  </si>
  <si>
    <r>
      <rPr>
        <sz val="11"/>
        <color rgb="FF000000"/>
        <rFont val="Scotia"/>
        <family val="2"/>
      </rPr>
      <t>Amortization of intangibles</t>
    </r>
  </si>
  <si>
    <r>
      <rPr>
        <b/>
        <sz val="11"/>
        <color rgb="FF000000"/>
        <rFont val="Scotia"/>
        <family val="2"/>
      </rPr>
      <t>Total amortization</t>
    </r>
  </si>
  <si>
    <r>
      <rPr>
        <b/>
        <sz val="11"/>
        <color rgb="FF000000"/>
        <rFont val="Scotia"/>
        <family val="2"/>
      </rPr>
      <t>Communications</t>
    </r>
  </si>
  <si>
    <r>
      <rPr>
        <b/>
        <sz val="11"/>
        <color rgb="FF000000"/>
        <rFont val="Scotia"/>
        <family val="2"/>
      </rPr>
      <t>Advertising and business development</t>
    </r>
  </si>
  <si>
    <r>
      <rPr>
        <b/>
        <sz val="11"/>
        <color rgb="FF000000"/>
        <rFont val="Scotia"/>
        <family val="2"/>
      </rPr>
      <t>Professional</t>
    </r>
  </si>
  <si>
    <r>
      <rPr>
        <b/>
        <sz val="11"/>
        <color rgb="FF000000"/>
        <rFont val="Scotia"/>
        <family val="2"/>
      </rPr>
      <t>Business and capital taxes</t>
    </r>
  </si>
  <si>
    <r>
      <rPr>
        <sz val="11"/>
        <color rgb="FF000000"/>
        <rFont val="Scotia"/>
        <family val="2"/>
      </rPr>
      <t>Business taxes</t>
    </r>
  </si>
  <si>
    <r>
      <rPr>
        <sz val="11"/>
        <color rgb="FF000000"/>
        <rFont val="Scotia"/>
        <family val="2"/>
      </rPr>
      <t>Capital taxes</t>
    </r>
  </si>
  <si>
    <r>
      <rPr>
        <b/>
        <sz val="11"/>
        <color rgb="FF000000"/>
        <rFont val="Scotia"/>
        <family val="2"/>
      </rPr>
      <t>Total business and capital taxes</t>
    </r>
  </si>
  <si>
    <r>
      <rPr>
        <b/>
        <sz val="11"/>
        <color rgb="FF000000"/>
        <rFont val="Scotia"/>
        <family val="2"/>
      </rPr>
      <t>Other</t>
    </r>
  </si>
  <si>
    <r>
      <rPr>
        <b/>
        <sz val="11"/>
        <color rgb="FF000000"/>
        <rFont val="Scotia"/>
        <family val="2"/>
      </rPr>
      <t>Total operating expenses</t>
    </r>
  </si>
  <si>
    <r>
      <rPr>
        <sz val="11"/>
        <color rgb="FF000000"/>
        <rFont val="Scotia"/>
        <family val="2"/>
      </rPr>
      <t>Amortization of acquisition-related intangible assets⁽³⁾</t>
    </r>
  </si>
  <si>
    <r>
      <rPr>
        <sz val="11"/>
        <color rgb="FF000000"/>
        <rFont val="Scotia"/>
        <family val="2"/>
      </rPr>
      <t>Legal provision⁽⁴⁾</t>
    </r>
  </si>
  <si>
    <r>
      <rPr>
        <sz val="11"/>
        <color rgb="FF000000"/>
        <rFont val="Scotia"/>
        <family val="2"/>
      </rPr>
      <t>Restructuring charge and severance provisions⁽⁵⁾</t>
    </r>
  </si>
  <si>
    <r>
      <rPr>
        <sz val="11"/>
        <color rgb="FF000000"/>
        <rFont val="Scotia"/>
        <family val="2"/>
      </rPr>
      <t>Impairment of non-financial assets⁽⁶⁾</t>
    </r>
  </si>
  <si>
    <r>
      <rPr>
        <b/>
        <sz val="11"/>
        <color rgb="FF000000"/>
        <rFont val="Scotia"/>
        <family val="2"/>
      </rPr>
      <t>Total adjusting items</t>
    </r>
  </si>
  <si>
    <r>
      <rPr>
        <b/>
        <sz val="11"/>
        <color rgb="FF000000"/>
        <rFont val="Scotia"/>
        <family val="2"/>
      </rPr>
      <t>Adjusted operating expenses⁽¹⁾</t>
    </r>
  </si>
  <si>
    <r>
      <rPr>
        <sz val="7"/>
        <color rgb="FF000000"/>
        <rFont val="Scotia"/>
        <family val="2"/>
      </rPr>
      <t>(2) Recorded in total salaries and employee benefits, amortization of software intangibles and other.</t>
    </r>
  </si>
  <si>
    <r>
      <rPr>
        <sz val="7"/>
        <color rgb="FF000000"/>
        <rFont val="Scotia"/>
        <family val="2"/>
      </rPr>
      <t>(3) Recorded in amortization of intangibles.</t>
    </r>
  </si>
  <si>
    <r>
      <rPr>
        <sz val="7"/>
        <color rgb="FF000000"/>
        <rFont val="Scotia"/>
        <family val="2"/>
      </rPr>
      <t>(4) Recorded in other expense.</t>
    </r>
  </si>
  <si>
    <r>
      <rPr>
        <sz val="7"/>
        <color rgb="FF000000"/>
        <rFont val="Scotia"/>
        <family val="2"/>
      </rPr>
      <t>(5) Recorded in total salaries and employee benefits, professional and other.</t>
    </r>
  </si>
  <si>
    <r>
      <rPr>
        <sz val="7"/>
        <color rgb="FF000000"/>
        <rFont val="Scotia"/>
        <family val="2"/>
      </rPr>
      <t>(6) Recorded in amortization of software intangibles and other.</t>
    </r>
  </si>
  <si>
    <r>
      <rPr>
        <b/>
        <sz val="14"/>
        <color rgb="FFFFFFFF"/>
        <rFont val="Scotia"/>
        <family val="2"/>
      </rPr>
      <t>Consolidated Statement of Financial Position  — Assets  (Spot Balances)</t>
    </r>
  </si>
  <si>
    <r>
      <rPr>
        <i/>
        <sz val="11"/>
        <color rgb="FFFF0000"/>
        <rFont val="Scotia"/>
        <family val="2"/>
      </rPr>
      <t>($ millions)</t>
    </r>
  </si>
  <si>
    <r>
      <rPr>
        <b/>
        <sz val="11"/>
        <color rgb="FFFF0000"/>
        <rFont val="Scotia"/>
        <family val="2"/>
      </rPr>
      <t>Assets</t>
    </r>
  </si>
  <si>
    <r>
      <rPr>
        <b/>
        <sz val="11"/>
        <color rgb="FF000000"/>
        <rFont val="Scotia"/>
        <family val="2"/>
      </rPr>
      <t>Cash and deposits with financial institutions</t>
    </r>
  </si>
  <si>
    <r>
      <rPr>
        <b/>
        <sz val="11"/>
        <color rgb="FF000000"/>
        <rFont val="Scotia"/>
        <family val="2"/>
      </rPr>
      <t>Precious metals</t>
    </r>
  </si>
  <si>
    <r>
      <rPr>
        <b/>
        <sz val="11"/>
        <color rgb="FF000000"/>
        <rFont val="Scotia"/>
        <family val="2"/>
      </rPr>
      <t>Trading assets</t>
    </r>
  </si>
  <si>
    <r>
      <rPr>
        <sz val="11"/>
        <color rgb="FF000000"/>
        <rFont val="Scotia"/>
        <family val="2"/>
      </rPr>
      <t>Total trading assets</t>
    </r>
  </si>
  <si>
    <r>
      <rPr>
        <b/>
        <sz val="11"/>
        <color rgb="FF000000"/>
        <rFont val="Scotia"/>
        <family val="2"/>
      </rPr>
      <t>Securities purchased under resale agreements and securities borrowed</t>
    </r>
  </si>
  <si>
    <r>
      <rPr>
        <b/>
        <sz val="11"/>
        <color rgb="FF000000"/>
        <rFont val="Scotia"/>
        <family val="2"/>
      </rPr>
      <t>Derivative financial instruments</t>
    </r>
  </si>
  <si>
    <r>
      <rPr>
        <b/>
        <sz val="11"/>
        <color rgb="FF000000"/>
        <rFont val="Scotia"/>
        <family val="2"/>
      </rPr>
      <t>Investment securities</t>
    </r>
  </si>
  <si>
    <r>
      <rPr>
        <b/>
        <sz val="11"/>
        <color rgb="FF000000"/>
        <rFont val="Scotia"/>
        <family val="2"/>
      </rPr>
      <t>Loans to customers</t>
    </r>
  </si>
  <si>
    <r>
      <rPr>
        <sz val="11"/>
        <color rgb="FF000000"/>
        <rFont val="Scotia"/>
        <family val="2"/>
      </rPr>
      <t>Business and government</t>
    </r>
  </si>
  <si>
    <r>
      <rPr>
        <sz val="11"/>
        <color rgb="FF000000"/>
        <rFont val="Scotia"/>
        <family val="2"/>
      </rPr>
      <t>Sub-total</t>
    </r>
  </si>
  <si>
    <r>
      <rPr>
        <sz val="11"/>
        <color rgb="FF000000"/>
        <rFont val="Scotia"/>
        <family val="2"/>
      </rPr>
      <t>Allowance for credit losses</t>
    </r>
  </si>
  <si>
    <r>
      <rPr>
        <sz val="11"/>
        <color rgb="FF000000"/>
        <rFont val="Scotia"/>
        <family val="2"/>
      </rPr>
      <t>Total net loans</t>
    </r>
  </si>
  <si>
    <r>
      <rPr>
        <sz val="11"/>
        <color rgb="FF000000"/>
        <rFont val="Scotia"/>
        <family val="2"/>
      </rPr>
      <t>Customers' liability under acceptances, net of allowance</t>
    </r>
  </si>
  <si>
    <r>
      <rPr>
        <sz val="11"/>
        <color rgb="FF000000"/>
        <rFont val="Scotia"/>
        <family val="2"/>
      </rPr>
      <t>Current tax assets</t>
    </r>
  </si>
  <si>
    <r>
      <rPr>
        <sz val="11"/>
        <color rgb="FF000000"/>
        <rFont val="Scotia"/>
        <family val="2"/>
      </rPr>
      <t>Investment property</t>
    </r>
  </si>
  <si>
    <r>
      <rPr>
        <sz val="11"/>
        <color rgb="FF000000"/>
        <rFont val="Scotia"/>
        <family val="2"/>
      </rPr>
      <t>Land, buildings and equipment</t>
    </r>
  </si>
  <si>
    <r>
      <rPr>
        <sz val="11"/>
        <color rgb="FF000000"/>
        <rFont val="Scotia"/>
        <family val="2"/>
      </rPr>
      <t>Investments in associates</t>
    </r>
  </si>
  <si>
    <r>
      <rPr>
        <sz val="11"/>
        <color rgb="FF000000"/>
        <rFont val="Scotia"/>
        <family val="2"/>
      </rPr>
      <t>Goodwill and other intangible assets</t>
    </r>
  </si>
  <si>
    <r>
      <rPr>
        <sz val="11"/>
        <color rgb="FF000000"/>
        <rFont val="Scotia"/>
        <family val="2"/>
      </rPr>
      <t>Deferred tax assets</t>
    </r>
  </si>
  <si>
    <r>
      <rPr>
        <sz val="11"/>
        <color rgb="FF000000"/>
        <rFont val="Scotia"/>
        <family val="2"/>
      </rPr>
      <t>Total other assets</t>
    </r>
  </si>
  <si>
    <r>
      <rPr>
        <b/>
        <sz val="11"/>
        <color rgb="FF000000"/>
        <rFont val="Scotia"/>
        <family val="2"/>
      </rPr>
      <t>Total Assets</t>
    </r>
  </si>
  <si>
    <r>
      <rPr>
        <b/>
        <sz val="14"/>
        <color rgb="FFFFFFFF"/>
        <rFont val="Scotia"/>
        <family val="2"/>
      </rPr>
      <t>Consolidated Statement of Financial Position  — Liabilities and Equity (Spot Balances)</t>
    </r>
  </si>
  <si>
    <r>
      <rPr>
        <b/>
        <sz val="11"/>
        <color rgb="FFFF0000"/>
        <rFont val="Scotia"/>
        <family val="2"/>
      </rPr>
      <t>Liabilities</t>
    </r>
  </si>
  <si>
    <r>
      <rPr>
        <sz val="11"/>
        <color rgb="FF000000"/>
        <rFont val="Scotia"/>
        <family val="2"/>
      </rPr>
      <t>Financial institutions</t>
    </r>
  </si>
  <si>
    <r>
      <rPr>
        <sz val="11"/>
        <color rgb="FF000000"/>
        <rFont val="Scotia"/>
        <family val="2"/>
      </rPr>
      <t>Financial instruments designated at fair value through profit or loss</t>
    </r>
  </si>
  <si>
    <r>
      <rPr>
        <sz val="11"/>
        <color rgb="FF000000"/>
        <rFont val="Scotia"/>
        <family val="2"/>
      </rPr>
      <t>Acceptances</t>
    </r>
  </si>
  <si>
    <r>
      <rPr>
        <sz val="11"/>
        <color rgb="FF000000"/>
        <rFont val="Scotia"/>
        <family val="2"/>
      </rPr>
      <t>Obligations related to securities sold short</t>
    </r>
  </si>
  <si>
    <r>
      <rPr>
        <sz val="11"/>
        <color rgb="FF000000"/>
        <rFont val="Scotia"/>
        <family val="2"/>
      </rPr>
      <t>Derivative financial instruments</t>
    </r>
  </si>
  <si>
    <r>
      <rPr>
        <sz val="11"/>
        <color rgb="FF000000"/>
        <rFont val="Scotia"/>
        <family val="2"/>
      </rPr>
      <t>Obligations related to securities sold under repurchase agreements and securities lent</t>
    </r>
  </si>
  <si>
    <r>
      <rPr>
        <sz val="11"/>
        <color rgb="FF000000"/>
        <rFont val="Scotia"/>
        <family val="2"/>
      </rPr>
      <t>Current tax liabilities</t>
    </r>
  </si>
  <si>
    <r>
      <rPr>
        <sz val="11"/>
        <color rgb="FF000000"/>
        <rFont val="Scotia"/>
        <family val="2"/>
      </rPr>
      <t>Subordinated debentures</t>
    </r>
  </si>
  <si>
    <r>
      <rPr>
        <sz val="11"/>
        <color rgb="FF000000"/>
        <rFont val="Scotia"/>
        <family val="2"/>
      </rPr>
      <t>Provisions for off-balance sheet credit risks and other</t>
    </r>
  </si>
  <si>
    <r>
      <rPr>
        <sz val="11"/>
        <color rgb="FF000000"/>
        <rFont val="Scotia"/>
        <family val="2"/>
      </rPr>
      <t>Deferred tax liabilities</t>
    </r>
  </si>
  <si>
    <r>
      <rPr>
        <sz val="11"/>
        <color rgb="FF000000"/>
        <rFont val="Scotia"/>
        <family val="2"/>
      </rPr>
      <t>Total other liabilities</t>
    </r>
  </si>
  <si>
    <r>
      <rPr>
        <b/>
        <sz val="11"/>
        <color rgb="FF000000"/>
        <rFont val="Scotia"/>
        <family val="2"/>
      </rPr>
      <t>Total Liabilities</t>
    </r>
  </si>
  <si>
    <r>
      <rPr>
        <b/>
        <sz val="11"/>
        <color rgb="FFFF0000"/>
        <rFont val="Scotia"/>
        <family val="2"/>
      </rPr>
      <t>Equity</t>
    </r>
  </si>
  <si>
    <r>
      <rPr>
        <b/>
        <sz val="11"/>
        <color rgb="FF000000"/>
        <rFont val="Scotia"/>
        <family val="2"/>
      </rPr>
      <t>Common equity</t>
    </r>
  </si>
  <si>
    <r>
      <rPr>
        <sz val="11"/>
        <color rgb="FF000000"/>
        <rFont val="Scotia"/>
        <family val="2"/>
      </rPr>
      <t>Common shares</t>
    </r>
  </si>
  <si>
    <r>
      <rPr>
        <sz val="11"/>
        <color rgb="FF000000"/>
        <rFont val="Scotia"/>
        <family val="2"/>
      </rPr>
      <t>Retained earnings</t>
    </r>
  </si>
  <si>
    <r>
      <rPr>
        <sz val="11"/>
        <color rgb="FF000000"/>
        <rFont val="Scotia"/>
        <family val="2"/>
      </rPr>
      <t>Accumulated other comprehensive income</t>
    </r>
  </si>
  <si>
    <r>
      <rPr>
        <sz val="11"/>
        <color rgb="FF000000"/>
        <rFont val="Scotia"/>
        <family val="2"/>
      </rPr>
      <t>Other reserves</t>
    </r>
  </si>
  <si>
    <r>
      <rPr>
        <sz val="11"/>
        <color rgb="FF000000"/>
        <rFont val="Scotia"/>
        <family val="2"/>
      </rPr>
      <t>Total common equity</t>
    </r>
  </si>
  <si>
    <r>
      <rPr>
        <sz val="11"/>
        <color rgb="FF000000"/>
        <rFont val="Scotia"/>
        <family val="2"/>
      </rPr>
      <t xml:space="preserve">Preferred shares and other equity instruments </t>
    </r>
  </si>
  <si>
    <r>
      <rPr>
        <sz val="11"/>
        <color rgb="FF000000"/>
        <rFont val="Scotia"/>
        <family val="2"/>
      </rPr>
      <t>Total equity attributable to equity holders of the Bank</t>
    </r>
  </si>
  <si>
    <r>
      <rPr>
        <sz val="11"/>
        <color rgb="FF000000"/>
        <rFont val="Scotia"/>
        <family val="2"/>
      </rPr>
      <t>Non-controlling interests in subsidiaries</t>
    </r>
  </si>
  <si>
    <r>
      <rPr>
        <b/>
        <sz val="11"/>
        <color rgb="FF000000"/>
        <rFont val="Scotia"/>
        <family val="2"/>
      </rPr>
      <t>Total Equity</t>
    </r>
  </si>
  <si>
    <r>
      <rPr>
        <b/>
        <sz val="11"/>
        <color rgb="FF000000"/>
        <rFont val="Scotia"/>
        <family val="2"/>
      </rPr>
      <t>Total Liabilities and Equity</t>
    </r>
  </si>
  <si>
    <r>
      <rPr>
        <b/>
        <sz val="14"/>
        <color rgb="FFFFFFFF"/>
        <rFont val="Scotia"/>
        <family val="2"/>
      </rPr>
      <t>Average Balance Sheet</t>
    </r>
  </si>
  <si>
    <r>
      <rPr>
        <sz val="11"/>
        <color rgb="FF000000"/>
        <rFont val="Scotia"/>
        <family val="2"/>
      </rPr>
      <t>Deposits with financial institutions</t>
    </r>
  </si>
  <si>
    <r>
      <rPr>
        <sz val="11"/>
        <color rgb="FF000000"/>
        <rFont val="Scotia"/>
        <family val="2"/>
      </rPr>
      <t xml:space="preserve">Trading assets </t>
    </r>
  </si>
  <si>
    <r>
      <rPr>
        <sz val="11"/>
        <color rgb="FF000000"/>
        <rFont val="Scotia"/>
        <family val="2"/>
      </rPr>
      <t>- Securities</t>
    </r>
  </si>
  <si>
    <r>
      <rPr>
        <sz val="11"/>
        <color rgb="FF000000"/>
        <rFont val="Scotia"/>
        <family val="2"/>
      </rPr>
      <t>- Loans</t>
    </r>
  </si>
  <si>
    <r>
      <rPr>
        <sz val="11"/>
        <color rgb="FF000000"/>
        <rFont val="Scotia"/>
        <family val="2"/>
      </rPr>
      <t>Securities purchased under resale agreements and securities borrowed</t>
    </r>
  </si>
  <si>
    <r>
      <rPr>
        <sz val="11"/>
        <color rgb="FF000000"/>
        <rFont val="Scotia"/>
        <family val="2"/>
      </rPr>
      <t>Investment securities including investments in associates</t>
    </r>
  </si>
  <si>
    <r>
      <rPr>
        <sz val="11"/>
        <color rgb="FF000000"/>
        <rFont val="Scotia"/>
        <family val="2"/>
      </rPr>
      <t>Loans to customers</t>
    </r>
  </si>
  <si>
    <r>
      <rPr>
        <sz val="11"/>
        <color rgb="FF000000"/>
        <rFont val="Scotia"/>
        <family val="2"/>
      </rPr>
      <t>- Residential mortgages</t>
    </r>
  </si>
  <si>
    <r>
      <rPr>
        <sz val="11"/>
        <color rgb="FF000000"/>
        <rFont val="Scotia"/>
        <family val="2"/>
      </rPr>
      <t>- Personal loans</t>
    </r>
  </si>
  <si>
    <r>
      <rPr>
        <sz val="11"/>
        <color rgb="FF000000"/>
        <rFont val="Scotia"/>
        <family val="2"/>
      </rPr>
      <t>- Credit cards</t>
    </r>
  </si>
  <si>
    <r>
      <rPr>
        <sz val="11"/>
        <color rgb="FF000000"/>
        <rFont val="Scotia"/>
        <family val="2"/>
      </rPr>
      <t>- Business and government</t>
    </r>
  </si>
  <si>
    <r>
      <rPr>
        <sz val="11"/>
        <color rgb="FF000000"/>
        <rFont val="Scotia"/>
        <family val="2"/>
      </rPr>
      <t>- Sub-total</t>
    </r>
  </si>
  <si>
    <r>
      <rPr>
        <sz val="11"/>
        <color rgb="FF000000"/>
        <rFont val="Scotia"/>
        <family val="2"/>
      </rPr>
      <t>- Allowance for credit losses</t>
    </r>
  </si>
  <si>
    <r>
      <rPr>
        <sz val="11"/>
        <color rgb="FF000000"/>
        <rFont val="Scotia"/>
        <family val="2"/>
      </rPr>
      <t>Total loans to customers</t>
    </r>
  </si>
  <si>
    <r>
      <rPr>
        <sz val="11"/>
        <color rgb="FF000000"/>
        <rFont val="Scotia"/>
        <family val="2"/>
      </rPr>
      <t>Customer's liability under acceptances</t>
    </r>
  </si>
  <si>
    <r>
      <rPr>
        <sz val="11"/>
        <color rgb="FF000000"/>
        <rFont val="Scotia"/>
        <family val="2"/>
      </rPr>
      <t>Total earning assets⁽¹⁾</t>
    </r>
  </si>
  <si>
    <r>
      <rPr>
        <sz val="11"/>
        <color rgb="FF000000"/>
        <rFont val="Scotia"/>
        <family val="2"/>
      </rPr>
      <t>Deposits from customers</t>
    </r>
  </si>
  <si>
    <r>
      <rPr>
        <sz val="11"/>
        <color rgb="FF000000"/>
        <rFont val="Scotia"/>
        <family val="2"/>
      </rPr>
      <t>Deposits from banks</t>
    </r>
  </si>
  <si>
    <r>
      <rPr>
        <sz val="11"/>
        <color rgb="FF000000"/>
        <rFont val="Scotia"/>
        <family val="2"/>
      </rPr>
      <t>Securities sold short</t>
    </r>
  </si>
  <si>
    <r>
      <rPr>
        <sz val="11"/>
        <color rgb="FF000000"/>
        <rFont val="Scotia"/>
        <family val="2"/>
      </rPr>
      <t>Obligations related to securities sold under repurchase</t>
    </r>
  </si>
  <si>
    <r>
      <rPr>
        <sz val="11"/>
        <color rgb="FF000000"/>
        <rFont val="Scotia"/>
        <family val="2"/>
      </rPr>
      <t>Agreements and securities lent</t>
    </r>
  </si>
  <si>
    <r>
      <rPr>
        <sz val="11"/>
        <color rgb="FF000000"/>
        <rFont val="Scotia"/>
        <family val="2"/>
      </rPr>
      <t>Shareholders' equity</t>
    </r>
  </si>
  <si>
    <r>
      <rPr>
        <sz val="11"/>
        <color rgb="FF000000"/>
        <rFont val="Scotia"/>
        <family val="2"/>
      </rPr>
      <t>- Common shares, retained earnings, accumulated other</t>
    </r>
  </si>
  <si>
    <r>
      <rPr>
        <sz val="11"/>
        <color rgb="FF000000"/>
        <rFont val="Scotia"/>
        <family val="2"/>
      </rPr>
      <t xml:space="preserve">   Comprehensive income and other reserves</t>
    </r>
  </si>
  <si>
    <r>
      <rPr>
        <sz val="11"/>
        <color rgb="FF000000"/>
        <rFont val="Scotia"/>
        <family val="2"/>
      </rPr>
      <t>- Preferred shares and other equity instruments</t>
    </r>
  </si>
  <si>
    <r>
      <rPr>
        <sz val="11"/>
        <color rgb="FF000000"/>
        <rFont val="Scotia"/>
        <family val="2"/>
      </rPr>
      <t>- Non-controlling interests in subsidiaries</t>
    </r>
  </si>
  <si>
    <r>
      <rPr>
        <sz val="11"/>
        <color rgb="FF000000"/>
        <rFont val="Scotia"/>
        <family val="2"/>
      </rPr>
      <t>- Total shareholders' equity</t>
    </r>
  </si>
  <si>
    <r>
      <rPr>
        <b/>
        <sz val="11"/>
        <color rgb="FF000000"/>
        <rFont val="Scotia"/>
        <family val="2"/>
      </rPr>
      <t>Total liabilities and shareholders' equity</t>
    </r>
  </si>
  <si>
    <r>
      <rPr>
        <b/>
        <sz val="14"/>
        <color rgb="FFFFFFFF"/>
        <rFont val="Scotia"/>
        <family val="2"/>
      </rPr>
      <t>Consolidated Statement of Changes in Equity</t>
    </r>
  </si>
  <si>
    <r>
      <rPr>
        <b/>
        <sz val="11"/>
        <color rgb="FF000000"/>
        <rFont val="Scotia"/>
        <family val="2"/>
      </rPr>
      <t>Common Shares</t>
    </r>
  </si>
  <si>
    <r>
      <rPr>
        <sz val="11"/>
        <color rgb="FF000000"/>
        <rFont val="Scotia"/>
        <family val="2"/>
      </rPr>
      <t xml:space="preserve">Balance at beginning of period </t>
    </r>
  </si>
  <si>
    <r>
      <rPr>
        <sz val="11"/>
        <color rgb="FF000000"/>
        <rFont val="Scotia"/>
        <family val="2"/>
      </rPr>
      <t>Share issuance, net of repurchase/redemptions</t>
    </r>
  </si>
  <si>
    <r>
      <rPr>
        <b/>
        <sz val="11"/>
        <color rgb="FF000000"/>
        <rFont val="Scotia"/>
        <family val="2"/>
      </rPr>
      <t>Balance at end of period</t>
    </r>
  </si>
  <si>
    <r>
      <rPr>
        <b/>
        <sz val="11"/>
        <color rgb="FF000000"/>
        <rFont val="Scotia"/>
        <family val="2"/>
      </rPr>
      <t>Retained Earnings</t>
    </r>
  </si>
  <si>
    <r>
      <rPr>
        <sz val="11"/>
        <color rgb="FF000000"/>
        <rFont val="Scotia"/>
        <family val="2"/>
      </rPr>
      <t>Balance at beginning of period</t>
    </r>
  </si>
  <si>
    <r>
      <rPr>
        <sz val="11"/>
        <color rgb="FF000000"/>
        <rFont val="Scotia"/>
        <family val="2"/>
      </rPr>
      <t xml:space="preserve">Net income attributable to common shareholders of the Bank </t>
    </r>
  </si>
  <si>
    <r>
      <rPr>
        <sz val="11"/>
        <color rgb="FF000000"/>
        <rFont val="Scotia"/>
        <family val="2"/>
      </rPr>
      <t>Dividends paid to common shareholders of the Bank</t>
    </r>
  </si>
  <si>
    <r>
      <rPr>
        <sz val="11"/>
        <color rgb="FF000000"/>
        <rFont val="Scotia"/>
        <family val="2"/>
      </rPr>
      <t>Shares repurchased/redeemed</t>
    </r>
  </si>
  <si>
    <r>
      <rPr>
        <sz val="11"/>
        <color rgb="FF000000"/>
        <rFont val="Scotia"/>
        <family val="2"/>
      </rPr>
      <t>Foreign currency loss on redemption of Subordinated Additional Tier 1 Capital Notes</t>
    </r>
  </si>
  <si>
    <r>
      <rPr>
        <sz val="11"/>
        <color rgb="FF000000"/>
        <rFont val="Scotia"/>
        <family val="2"/>
      </rPr>
      <t xml:space="preserve">Other </t>
    </r>
  </si>
  <si>
    <r>
      <rPr>
        <b/>
        <sz val="11"/>
        <color rgb="FF000000"/>
        <rFont val="Scotia"/>
        <family val="2"/>
      </rPr>
      <t>Accumulated Other Comprehensive Income (Loss)</t>
    </r>
  </si>
  <si>
    <r>
      <rPr>
        <sz val="11"/>
        <color rgb="FF000000"/>
        <rFont val="Scotia"/>
        <family val="2"/>
      </rPr>
      <t>Other comprehensive income, net of income tax</t>
    </r>
  </si>
  <si>
    <r>
      <rPr>
        <sz val="11"/>
        <color rgb="FF000000"/>
        <rFont val="Scotia"/>
        <family val="2"/>
      </rPr>
      <t>Foreign currency translation</t>
    </r>
  </si>
  <si>
    <r>
      <rPr>
        <sz val="11"/>
        <color rgb="FF000000"/>
        <rFont val="Scotia"/>
        <family val="2"/>
      </rPr>
      <t>Debt instruments at fair value through other comprehensive income</t>
    </r>
  </si>
  <si>
    <r>
      <rPr>
        <sz val="11"/>
        <color rgb="FF000000"/>
        <rFont val="Scotia"/>
        <family val="2"/>
      </rPr>
      <t>Equity instruments at fair value through other comprehensive income</t>
    </r>
  </si>
  <si>
    <r>
      <rPr>
        <sz val="11"/>
        <color rgb="FF000000"/>
        <rFont val="Scotia"/>
        <family val="2"/>
      </rPr>
      <t>Cash flow hedges</t>
    </r>
  </si>
  <si>
    <r>
      <rPr>
        <b/>
        <sz val="11"/>
        <color rgb="FF000000"/>
        <rFont val="Scotia"/>
        <family val="2"/>
      </rPr>
      <t>Other Reserves</t>
    </r>
  </si>
  <si>
    <r>
      <rPr>
        <sz val="11"/>
        <color rgb="FF000000"/>
        <rFont val="Scotia"/>
        <family val="2"/>
      </rPr>
      <t>Share-based payments</t>
    </r>
  </si>
  <si>
    <r>
      <rPr>
        <sz val="11"/>
        <color rgb="FF000000"/>
        <rFont val="Scotia"/>
        <family val="2"/>
      </rPr>
      <t>Shares issued</t>
    </r>
  </si>
  <si>
    <r>
      <rPr>
        <b/>
        <sz val="11"/>
        <color rgb="FF000000"/>
        <rFont val="Scotia"/>
        <family val="2"/>
      </rPr>
      <t>Total Common Equity at End of Period</t>
    </r>
  </si>
  <si>
    <r>
      <rPr>
        <b/>
        <sz val="11"/>
        <color rgb="FF000000"/>
        <rFont val="Scotia"/>
        <family val="2"/>
      </rPr>
      <t>Composition of Accumulated Other Comprehensive Income (Loss)</t>
    </r>
  </si>
  <si>
    <r>
      <rPr>
        <b/>
        <sz val="14"/>
        <color rgb="FFFFFFFF"/>
        <rFont val="Scotia"/>
        <family val="2"/>
      </rPr>
      <t xml:space="preserve">Consolidated Statement of Changes in Equity </t>
    </r>
    <r>
      <rPr>
        <sz val="14"/>
        <color rgb="FFFFFFFF"/>
        <rFont val="Scotia"/>
        <family val="2"/>
      </rPr>
      <t>(Continued)</t>
    </r>
  </si>
  <si>
    <r>
      <rPr>
        <b/>
        <sz val="11"/>
        <color rgb="FF000000"/>
        <rFont val="Scotia"/>
        <family val="2"/>
      </rPr>
      <t>Preferred Shares and other Equity Instruments</t>
    </r>
  </si>
  <si>
    <r>
      <rPr>
        <sz val="11"/>
        <color rgb="FF000000"/>
        <rFont val="Scotia"/>
        <family val="2"/>
      </rPr>
      <t>Issued</t>
    </r>
  </si>
  <si>
    <r>
      <rPr>
        <sz val="11"/>
        <color rgb="FF000000"/>
        <rFont val="Scotia"/>
        <family val="2"/>
      </rPr>
      <t>Repurchased/redeemed</t>
    </r>
  </si>
  <si>
    <r>
      <rPr>
        <sz val="11"/>
        <color rgb="FF000000"/>
        <rFont val="Scotia"/>
        <family val="2"/>
      </rPr>
      <t xml:space="preserve">Net income attributable to preferred shareholders and other equity instrument holders of the Bank </t>
    </r>
  </si>
  <si>
    <r>
      <rPr>
        <sz val="11"/>
        <color rgb="FF000000"/>
        <rFont val="Scotia"/>
        <family val="2"/>
      </rPr>
      <t>Dividends paid to preferred shareholders and other equity instrument holders of the Bank</t>
    </r>
  </si>
  <si>
    <r>
      <rPr>
        <b/>
        <sz val="11"/>
        <color rgb="FF000000"/>
        <rFont val="Scotia"/>
        <family val="2"/>
      </rPr>
      <t>Non-Controlling Interests: Non-Controlling Interests in Subsidiaries</t>
    </r>
  </si>
  <si>
    <r>
      <rPr>
        <sz val="11"/>
        <color rgb="FF000000"/>
        <rFont val="Scotia"/>
        <family val="2"/>
      </rPr>
      <t>Net income attributable to non-controlling interests in subsidiaries</t>
    </r>
  </si>
  <si>
    <r>
      <rPr>
        <sz val="11"/>
        <color rgb="FF000000"/>
        <rFont val="Scotia"/>
        <family val="2"/>
      </rPr>
      <t>Distributions to non-controlling interests</t>
    </r>
  </si>
  <si>
    <r>
      <rPr>
        <b/>
        <sz val="11"/>
        <color rgb="FF000000"/>
        <rFont val="Scotia"/>
        <family val="2"/>
      </rPr>
      <t>Total Equity at End of Period</t>
    </r>
  </si>
  <si>
    <r>
      <rPr>
        <b/>
        <sz val="14"/>
        <color rgb="FFFFFFFF"/>
        <rFont val="Scotia"/>
        <family val="2"/>
      </rPr>
      <t>Loans and Acceptances by Type of Borrower</t>
    </r>
  </si>
  <si>
    <r>
      <rPr>
        <i/>
        <sz val="11"/>
        <color rgb="FFFF0000"/>
        <rFont val="Scotia"/>
        <family val="2"/>
      </rPr>
      <t xml:space="preserve">($ billions) </t>
    </r>
  </si>
  <si>
    <r>
      <rPr>
        <b/>
        <sz val="11"/>
        <color rgb="FF000000"/>
        <rFont val="Scotia"/>
        <family val="2"/>
      </rPr>
      <t>January 31, 2026</t>
    </r>
  </si>
  <si>
    <t>October 31, 2025</t>
  </si>
  <si>
    <t>July 31, 2025</t>
  </si>
  <si>
    <t>April 30, 2025</t>
  </si>
  <si>
    <t>January 31, 2025</t>
  </si>
  <si>
    <r>
      <rPr>
        <b/>
        <sz val="11"/>
        <color rgb="FF000000"/>
        <rFont val="Scotia"/>
        <family val="2"/>
      </rPr>
      <t>Balance</t>
    </r>
  </si>
  <si>
    <t>% of Total</t>
  </si>
  <si>
    <r>
      <rPr>
        <sz val="11"/>
        <color rgb="FF000000"/>
        <rFont val="Scotia"/>
        <family val="2"/>
      </rPr>
      <t>Balance</t>
    </r>
  </si>
  <si>
    <r>
      <rPr>
        <b/>
        <sz val="11"/>
        <color rgb="FF000000"/>
        <rFont val="Scotia"/>
        <family val="2"/>
      </rPr>
      <t>Personal</t>
    </r>
  </si>
  <si>
    <r>
      <rPr>
        <sz val="11"/>
        <color rgb="FF000000"/>
        <rFont val="Scotia"/>
        <family val="2"/>
      </rPr>
      <t>Financial services</t>
    </r>
  </si>
  <si>
    <r>
      <rPr>
        <sz val="11"/>
        <color rgb="FF000000"/>
        <rFont val="Scotia"/>
        <family val="2"/>
      </rPr>
      <t>Non-bank</t>
    </r>
  </si>
  <si>
    <r>
      <rPr>
        <sz val="11"/>
        <color rgb="FF000000"/>
        <rFont val="Scotia"/>
        <family val="2"/>
      </rPr>
      <t>Bank⁽¹⁾</t>
    </r>
  </si>
  <si>
    <r>
      <rPr>
        <sz val="11"/>
        <color rgb="FF000000"/>
        <rFont val="Scotia"/>
        <family val="2"/>
      </rPr>
      <t>Wholesale and retail</t>
    </r>
  </si>
  <si>
    <r>
      <rPr>
        <sz val="11"/>
        <color rgb="FF000000"/>
        <rFont val="Scotia"/>
        <family val="2"/>
      </rPr>
      <t>Real estate and contractors</t>
    </r>
  </si>
  <si>
    <r>
      <rPr>
        <sz val="11"/>
        <color rgb="FF000000"/>
        <rFont val="Scotia"/>
        <family val="2"/>
      </rPr>
      <t>Energy</t>
    </r>
  </si>
  <si>
    <r>
      <rPr>
        <sz val="11"/>
        <color rgb="FF000000"/>
        <rFont val="Scotia"/>
        <family val="2"/>
      </rPr>
      <t>Transportation</t>
    </r>
  </si>
  <si>
    <r>
      <rPr>
        <sz val="11"/>
        <color rgb="FF000000"/>
        <rFont val="Scotia"/>
        <family val="2"/>
      </rPr>
      <t>Automotive</t>
    </r>
  </si>
  <si>
    <r>
      <rPr>
        <sz val="11"/>
        <color rgb="FF000000"/>
        <rFont val="Scotia"/>
        <family val="2"/>
      </rPr>
      <t>Agriculture</t>
    </r>
  </si>
  <si>
    <r>
      <rPr>
        <sz val="11"/>
        <color rgb="FF000000"/>
        <rFont val="Scotia"/>
        <family val="2"/>
      </rPr>
      <t>Hospitality and leisure</t>
    </r>
  </si>
  <si>
    <r>
      <rPr>
        <sz val="11"/>
        <color rgb="FF000000"/>
        <rFont val="Scotia"/>
        <family val="2"/>
      </rPr>
      <t>Mining</t>
    </r>
  </si>
  <si>
    <r>
      <rPr>
        <sz val="11"/>
        <color rgb="FF000000"/>
        <rFont val="Scotia"/>
        <family val="2"/>
      </rPr>
      <t>Metals</t>
    </r>
  </si>
  <si>
    <r>
      <rPr>
        <sz val="11"/>
        <color rgb="FF000000"/>
        <rFont val="Scotia"/>
        <family val="2"/>
      </rPr>
      <t>Utilities</t>
    </r>
  </si>
  <si>
    <r>
      <rPr>
        <sz val="11"/>
        <color rgb="FF000000"/>
        <rFont val="Scotia"/>
        <family val="2"/>
      </rPr>
      <t>Health care</t>
    </r>
  </si>
  <si>
    <r>
      <rPr>
        <sz val="11"/>
        <color rgb="FF000000"/>
        <rFont val="Scotia"/>
        <family val="2"/>
      </rPr>
      <t>Technology and media</t>
    </r>
  </si>
  <si>
    <r>
      <rPr>
        <sz val="11"/>
        <color rgb="FF000000"/>
        <rFont val="Scotia"/>
        <family val="2"/>
      </rPr>
      <t>Chemicals</t>
    </r>
  </si>
  <si>
    <r>
      <rPr>
        <sz val="11"/>
        <color rgb="FF000000"/>
        <rFont val="Scotia"/>
        <family val="2"/>
      </rPr>
      <t>Food and beverage</t>
    </r>
  </si>
  <si>
    <r>
      <rPr>
        <sz val="11"/>
        <color rgb="FF000000"/>
        <rFont val="Scotia"/>
        <family val="2"/>
      </rPr>
      <t>Forest products</t>
    </r>
  </si>
  <si>
    <r>
      <rPr>
        <sz val="11"/>
        <color rgb="FF000000"/>
        <rFont val="Scotia"/>
        <family val="2"/>
      </rPr>
      <t>Other⁽²⁾</t>
    </r>
  </si>
  <si>
    <r>
      <rPr>
        <sz val="11"/>
        <color rgb="FF000000"/>
        <rFont val="Scotia"/>
        <family val="2"/>
      </rPr>
      <t>Sovereign⁽³⁾</t>
    </r>
  </si>
  <si>
    <r>
      <rPr>
        <b/>
        <sz val="11"/>
        <color rgb="FF000000"/>
        <rFont val="Scotia"/>
        <family val="2"/>
      </rPr>
      <t>Business and Government</t>
    </r>
  </si>
  <si>
    <r>
      <rPr>
        <sz val="11"/>
        <color rgb="FF000000"/>
        <rFont val="Scotia"/>
        <family val="2"/>
      </rPr>
      <t>Loans and acceptances</t>
    </r>
  </si>
  <si>
    <r>
      <rPr>
        <sz val="11"/>
        <color rgb="FF000000"/>
        <rFont val="Scotia"/>
        <family val="2"/>
      </rPr>
      <t>Allowance for credit losses on loans and acceptances</t>
    </r>
  </si>
  <si>
    <r>
      <rPr>
        <b/>
        <sz val="11"/>
        <color rgb="FF000000"/>
        <rFont val="Scotia"/>
        <family val="2"/>
      </rPr>
      <t>Loans and Acceptances Net of Allowance for Credit Losses</t>
    </r>
  </si>
  <si>
    <r>
      <rPr>
        <sz val="7"/>
        <color rgb="FF000000"/>
        <rFont val="Scotia"/>
        <family val="2"/>
      </rPr>
      <t>(1) Deposit taking institutions and securities firms.</t>
    </r>
  </si>
  <si>
    <r>
      <rPr>
        <sz val="7"/>
        <color rgb="FF000000"/>
        <rFont val="Scotia"/>
        <family val="2"/>
      </rPr>
      <t>(2) Other includes $10.1 billion in wealth management, $3.6 billion in services and $2.9 billion in financing products.</t>
    </r>
  </si>
  <si>
    <r>
      <rPr>
        <sz val="7"/>
        <color rgb="FF000000"/>
        <rFont val="Scotia"/>
        <family val="2"/>
      </rPr>
      <t>(3) Includes central banks, regional and local governments, supra-national agencies.</t>
    </r>
  </si>
  <si>
    <r>
      <rPr>
        <b/>
        <sz val="14"/>
        <color rgb="FFFFFFFF"/>
        <rFont val="Scotia"/>
        <family val="2"/>
      </rPr>
      <t>Impaired Loans by Business Segment</t>
    </r>
  </si>
  <si>
    <r>
      <rPr>
        <b/>
        <sz val="11"/>
        <color rgb="FF000000"/>
        <rFont val="Scotia"/>
        <family val="2"/>
      </rPr>
      <t>Gross Impaired Loans</t>
    </r>
  </si>
  <si>
    <r>
      <rPr>
        <sz val="11"/>
        <color rgb="FF000000"/>
        <rFont val="Scotia"/>
        <family val="2"/>
      </rPr>
      <t>Retail</t>
    </r>
  </si>
  <si>
    <r>
      <rPr>
        <sz val="11"/>
        <color rgb="FF000000"/>
        <rFont val="Scotia"/>
        <family val="2"/>
      </rPr>
      <t>Commercial⁽¹⁾</t>
    </r>
  </si>
  <si>
    <r>
      <rPr>
        <b/>
        <sz val="11"/>
        <color rgb="FF000000"/>
        <rFont val="Scotia"/>
        <family val="2"/>
      </rPr>
      <t>Canadian Banking</t>
    </r>
  </si>
  <si>
    <r>
      <rPr>
        <sz val="11"/>
        <color rgb="FF000000"/>
        <rFont val="Scotia"/>
        <family val="2"/>
      </rPr>
      <t xml:space="preserve">Caribbean &amp; Central America </t>
    </r>
  </si>
  <si>
    <r>
      <rPr>
        <sz val="11"/>
        <color rgb="FF000000"/>
        <rFont val="Scotia"/>
        <family val="2"/>
      </rPr>
      <t xml:space="preserve">Mexico </t>
    </r>
  </si>
  <si>
    <r>
      <rPr>
        <sz val="11"/>
        <color rgb="FF000000"/>
        <rFont val="Scotia"/>
        <family val="2"/>
      </rPr>
      <t xml:space="preserve">Peru </t>
    </r>
  </si>
  <si>
    <r>
      <rPr>
        <sz val="11"/>
        <color rgb="FF000000"/>
        <rFont val="Scotia"/>
        <family val="2"/>
      </rPr>
      <t>Chile</t>
    </r>
  </si>
  <si>
    <r>
      <rPr>
        <sz val="11"/>
        <color rgb="FF000000"/>
        <rFont val="Scotia"/>
        <family val="2"/>
      </rPr>
      <t xml:space="preserve">Colombia </t>
    </r>
  </si>
  <si>
    <r>
      <rPr>
        <sz val="11"/>
        <color rgb="FF000000"/>
        <rFont val="Scotia"/>
        <family val="2"/>
      </rPr>
      <t>Commercial⁽³⁾</t>
    </r>
  </si>
  <si>
    <r>
      <rPr>
        <sz val="11"/>
        <color rgb="FF000000"/>
        <rFont val="Scotia"/>
        <family val="2"/>
      </rPr>
      <t>Other⁽⁴⁾</t>
    </r>
  </si>
  <si>
    <r>
      <rPr>
        <b/>
        <sz val="11"/>
        <color rgb="FF000000"/>
        <rFont val="Scotia"/>
        <family val="2"/>
      </rPr>
      <t>International Banking</t>
    </r>
  </si>
  <si>
    <r>
      <rPr>
        <b/>
        <sz val="11"/>
        <color rgb="FF000000"/>
        <rFont val="Scotia"/>
        <family val="2"/>
      </rPr>
      <t>Global Wealth Management</t>
    </r>
  </si>
  <si>
    <r>
      <rPr>
        <sz val="11"/>
        <color rgb="FF000000"/>
        <rFont val="Scotia"/>
        <family val="2"/>
      </rPr>
      <t>U.S.A.</t>
    </r>
  </si>
  <si>
    <r>
      <rPr>
        <sz val="11"/>
        <color rgb="FF000000"/>
        <rFont val="Scotia"/>
        <family val="2"/>
      </rPr>
      <t>Europe</t>
    </r>
  </si>
  <si>
    <r>
      <rPr>
        <sz val="11"/>
        <color rgb="FF000000"/>
        <rFont val="Scotia"/>
        <family val="2"/>
      </rPr>
      <t>Asia</t>
    </r>
  </si>
  <si>
    <r>
      <rPr>
        <b/>
        <sz val="11"/>
        <color rgb="FF000000"/>
        <rFont val="Scotia"/>
        <family val="2"/>
      </rPr>
      <t>Global Banking and Markets</t>
    </r>
  </si>
  <si>
    <r>
      <rPr>
        <b/>
        <sz val="11"/>
        <color rgb="FF000000"/>
        <rFont val="Scotia"/>
        <family val="2"/>
      </rPr>
      <t>Total gross impaired loans</t>
    </r>
  </si>
  <si>
    <r>
      <rPr>
        <b/>
        <sz val="11"/>
        <color rgb="FF000000"/>
        <rFont val="Scotia"/>
        <family val="2"/>
      </rPr>
      <t>Net Impaired Loans</t>
    </r>
  </si>
  <si>
    <r>
      <rPr>
        <b/>
        <sz val="11"/>
        <color rgb="FF000000"/>
        <rFont val="Scotia"/>
        <family val="2"/>
      </rPr>
      <t>Total Net Impaired Loans</t>
    </r>
  </si>
  <si>
    <r>
      <rPr>
        <sz val="7"/>
        <color rgb="FF000000"/>
        <rFont val="Scotia"/>
        <family val="2"/>
      </rPr>
      <t>(1) Includes small business.</t>
    </r>
  </si>
  <si>
    <r>
      <rPr>
        <sz val="7"/>
        <color rgb="FF000000"/>
        <rFont val="Scotia"/>
        <family val="2"/>
      </rPr>
      <t>(2) Includes Uruguay.</t>
    </r>
  </si>
  <si>
    <r>
      <rPr>
        <sz val="7"/>
        <color rgb="FF000000"/>
        <rFont val="Scotia"/>
        <family val="2"/>
      </rPr>
      <t>(3) Includes small business and corporate.</t>
    </r>
  </si>
  <si>
    <r>
      <rPr>
        <sz val="7"/>
        <color rgb="FF000000"/>
        <rFont val="Scotia"/>
        <family val="2"/>
      </rPr>
      <t>(4) Includes Brazil and Uruguay.</t>
    </r>
  </si>
  <si>
    <r>
      <rPr>
        <b/>
        <sz val="14"/>
        <color rgb="FFFFFFFF"/>
        <rFont val="Scotia"/>
        <family val="2"/>
      </rPr>
      <t>Changes in Gross Impaired Loans by Business Segment</t>
    </r>
  </si>
  <si>
    <r>
      <rPr>
        <b/>
        <sz val="11"/>
        <color rgb="FF000000"/>
        <rFont val="Scotia"/>
        <family val="2"/>
      </rPr>
      <t>Balance at Beginning of Period</t>
    </r>
  </si>
  <si>
    <r>
      <rPr>
        <b/>
        <sz val="11"/>
        <color rgb="FF000000"/>
        <rFont val="Scotia"/>
        <family val="2"/>
      </rPr>
      <t>Net Classifications</t>
    </r>
  </si>
  <si>
    <r>
      <rPr>
        <b/>
        <sz val="11"/>
        <color rgb="FF000000"/>
        <rFont val="Scotia"/>
        <family val="2"/>
      </rPr>
      <t>Canadian Retail</t>
    </r>
  </si>
  <si>
    <r>
      <rPr>
        <sz val="11"/>
        <color rgb="FF000000"/>
        <rFont val="Scotia"/>
        <family val="2"/>
      </rPr>
      <t>New classifications</t>
    </r>
  </si>
  <si>
    <r>
      <rPr>
        <sz val="11"/>
        <color rgb="FF000000"/>
        <rFont val="Scotia"/>
        <family val="2"/>
      </rPr>
      <t>Declassifications</t>
    </r>
  </si>
  <si>
    <r>
      <rPr>
        <sz val="11"/>
        <color rgb="FF000000"/>
        <rFont val="Scotia"/>
        <family val="2"/>
      </rPr>
      <t>Payments</t>
    </r>
  </si>
  <si>
    <r>
      <rPr>
        <sz val="11"/>
        <color rgb="FF000000"/>
        <rFont val="Scotia"/>
        <family val="2"/>
      </rPr>
      <t>Sales</t>
    </r>
  </si>
  <si>
    <r>
      <rPr>
        <sz val="11"/>
        <color rgb="FF000000"/>
        <rFont val="Scotia"/>
        <family val="2"/>
      </rPr>
      <t>Net classifications</t>
    </r>
  </si>
  <si>
    <r>
      <rPr>
        <b/>
        <sz val="11"/>
        <color rgb="FF000000"/>
        <rFont val="Scotia"/>
        <family val="2"/>
      </rPr>
      <t>Canadian Commercial⁽¹⁾</t>
    </r>
  </si>
  <si>
    <r>
      <rPr>
        <b/>
        <sz val="11"/>
        <color rgb="FF000000"/>
        <rFont val="Scotia"/>
        <family val="2"/>
      </rPr>
      <t>International Retail</t>
    </r>
  </si>
  <si>
    <r>
      <rPr>
        <b/>
        <sz val="11"/>
        <color rgb="FF000000"/>
        <rFont val="Scotia"/>
        <family val="2"/>
      </rPr>
      <t>International Commercial⁽²⁾</t>
    </r>
  </si>
  <si>
    <r>
      <rPr>
        <b/>
        <sz val="11"/>
        <color rgb="FF000000"/>
        <rFont val="Scotia"/>
        <family val="2"/>
      </rPr>
      <t>Write-offs</t>
    </r>
  </si>
  <si>
    <r>
      <rPr>
        <sz val="11"/>
        <color rgb="FF000000"/>
        <rFont val="Scotia"/>
        <family val="2"/>
      </rPr>
      <t>Canadian retail</t>
    </r>
  </si>
  <si>
    <r>
      <rPr>
        <sz val="11"/>
        <color rgb="FF000000"/>
        <rFont val="Scotia"/>
        <family val="2"/>
      </rPr>
      <t>Canadian commercial⁽¹⁾</t>
    </r>
  </si>
  <si>
    <r>
      <rPr>
        <sz val="11"/>
        <color rgb="FF000000"/>
        <rFont val="Scotia"/>
        <family val="2"/>
      </rPr>
      <t>International retail</t>
    </r>
  </si>
  <si>
    <r>
      <rPr>
        <sz val="11"/>
        <color rgb="FF000000"/>
        <rFont val="Scotia"/>
        <family val="2"/>
      </rPr>
      <t>International commercial⁽²⁾</t>
    </r>
  </si>
  <si>
    <r>
      <rPr>
        <sz val="11"/>
        <color rgb="FF000000"/>
        <rFont val="Scotia"/>
        <family val="2"/>
      </rPr>
      <t>Global Wealth Management</t>
    </r>
  </si>
  <si>
    <r>
      <rPr>
        <sz val="11"/>
        <color rgb="FF000000"/>
        <rFont val="Scotia"/>
        <family val="2"/>
      </rPr>
      <t>Global Banking and Markets</t>
    </r>
  </si>
  <si>
    <r>
      <rPr>
        <b/>
        <sz val="11"/>
        <color rgb="FF000000"/>
        <rFont val="Scotia"/>
        <family val="2"/>
      </rPr>
      <t>Forex</t>
    </r>
    <r>
      <rPr>
        <b/>
        <vertAlign val="superscript"/>
        <sz val="11"/>
        <color rgb="FF000000"/>
        <rFont val="Scotia"/>
        <family val="2"/>
      </rPr>
      <t>(3)</t>
    </r>
    <r>
      <rPr>
        <b/>
        <sz val="11"/>
        <color rgb="FF000000"/>
        <rFont val="Scotia"/>
        <family val="2"/>
      </rPr>
      <t xml:space="preserve"> / Other</t>
    </r>
  </si>
  <si>
    <r>
      <rPr>
        <b/>
        <sz val="11"/>
        <color rgb="FF000000"/>
        <rFont val="Scotia"/>
        <family val="2"/>
      </rPr>
      <t>Balance at End of Period</t>
    </r>
  </si>
  <si>
    <r>
      <rPr>
        <sz val="7"/>
        <color rgb="FF000000"/>
        <rFont val="Scotia"/>
        <family val="2"/>
      </rPr>
      <t>(2) Includes small business and corporate.</t>
    </r>
  </si>
  <si>
    <r>
      <rPr>
        <sz val="7"/>
        <color rgb="FF000000"/>
        <rFont val="Scotia"/>
        <family val="2"/>
      </rPr>
      <t>(3) Includes divestiture impact for GILs in Forex / Other in International Banking.</t>
    </r>
  </si>
  <si>
    <r>
      <rPr>
        <b/>
        <sz val="14"/>
        <color rgb="FFFFFFFF"/>
        <rFont val="Scotia"/>
        <family val="2"/>
      </rPr>
      <t>Allowance for Credit Losses &amp; Other Reserves</t>
    </r>
  </si>
  <si>
    <r>
      <rPr>
        <b/>
        <sz val="11"/>
        <color rgb="FF000000"/>
        <rFont val="Scotia"/>
        <family val="2"/>
      </rPr>
      <t>Impaired Loans — Stage 3</t>
    </r>
  </si>
  <si>
    <r>
      <rPr>
        <sz val="11"/>
        <color rgb="FF000000"/>
        <rFont val="Scotia"/>
        <family val="2"/>
      </rPr>
      <t>Balance beginning of period</t>
    </r>
  </si>
  <si>
    <r>
      <rPr>
        <sz val="11"/>
        <color rgb="FF000000"/>
        <rFont val="Scotia"/>
        <family val="2"/>
      </rPr>
      <t>Provision for credit losses⁽¹⁾⁽²⁾</t>
    </r>
  </si>
  <si>
    <r>
      <rPr>
        <sz val="11"/>
        <color rgb="FF000000"/>
        <rFont val="Scotia"/>
        <family val="2"/>
      </rPr>
      <t>Write-offs</t>
    </r>
  </si>
  <si>
    <r>
      <rPr>
        <sz val="11"/>
        <color rgb="FF000000"/>
        <rFont val="Scotia"/>
        <family val="2"/>
      </rPr>
      <t>Recoveries</t>
    </r>
  </si>
  <si>
    <r>
      <rPr>
        <sz val="11"/>
        <color rgb="FF000000"/>
        <rFont val="Scotia"/>
        <family val="2"/>
      </rPr>
      <t>Foreign currency adjustment and other</t>
    </r>
    <r>
      <rPr>
        <sz val="11"/>
        <color theme="1"/>
        <rFont val="Scotia"/>
        <family val="2"/>
      </rPr>
      <t>⁽³⁾</t>
    </r>
  </si>
  <si>
    <r>
      <rPr>
        <sz val="11"/>
        <color rgb="FF000000"/>
        <rFont val="Scotia"/>
        <family val="2"/>
      </rPr>
      <t>Balance end of period</t>
    </r>
  </si>
  <si>
    <r>
      <rPr>
        <b/>
        <sz val="11"/>
        <color rgb="FF000000"/>
        <rFont val="Scotia"/>
        <family val="2"/>
      </rPr>
      <t>Performing Loans — Stage 1 and 2</t>
    </r>
  </si>
  <si>
    <r>
      <rPr>
        <sz val="11"/>
        <color rgb="FF000000"/>
        <rFont val="Scotia"/>
        <family val="2"/>
      </rPr>
      <t>Provision for credit losses</t>
    </r>
    <r>
      <rPr>
        <sz val="11"/>
        <color theme="1"/>
        <rFont val="Scotia"/>
        <family val="2"/>
      </rPr>
      <t>⁽⁴⁾</t>
    </r>
  </si>
  <si>
    <t>Foreign currency adjustment and other⁽³⁾</t>
  </si>
  <si>
    <r>
      <rPr>
        <sz val="11"/>
        <color rgb="FF000000"/>
        <rFont val="Scotia"/>
        <family val="2"/>
      </rPr>
      <t>Allowance for credit losses on loans</t>
    </r>
  </si>
  <si>
    <r>
      <rPr>
        <sz val="11"/>
        <color rgb="FF000000"/>
        <rFont val="Scotia"/>
        <family val="2"/>
      </rPr>
      <t>Allowance for credit losses on off-balance sheet exposures</t>
    </r>
  </si>
  <si>
    <t>Allowance for Credit Losses on acceptances and other financial assets⁽⁵⁾</t>
  </si>
  <si>
    <r>
      <rPr>
        <b/>
        <sz val="11"/>
        <color rgb="FF000000"/>
        <rFont val="Scotia"/>
        <family val="2"/>
      </rPr>
      <t>Total allowance for credit losses</t>
    </r>
  </si>
  <si>
    <r>
      <rPr>
        <b/>
        <sz val="11"/>
        <color rgb="FF000000"/>
        <rFont val="Scotia"/>
        <family val="2"/>
      </rPr>
      <t>Allowance for Credit Losses by Business Segment</t>
    </r>
  </si>
  <si>
    <r>
      <rPr>
        <sz val="11"/>
        <color rgb="FF000000"/>
        <rFont val="Scotia"/>
        <family val="2"/>
      </rPr>
      <t>Commercial</t>
    </r>
    <r>
      <rPr>
        <sz val="11"/>
        <color theme="1"/>
        <rFont val="Scotia"/>
        <family val="2"/>
      </rPr>
      <t>⁽⁶⁾</t>
    </r>
  </si>
  <si>
    <r>
      <rPr>
        <b/>
        <sz val="11"/>
        <color rgb="FF000000"/>
        <rFont val="Scotia"/>
        <family val="2"/>
      </rPr>
      <t>Retail</t>
    </r>
  </si>
  <si>
    <r>
      <rPr>
        <sz val="11"/>
        <color rgb="FF000000"/>
        <rFont val="Scotia"/>
        <family val="2"/>
      </rPr>
      <t>Caribbean &amp; Central America</t>
    </r>
  </si>
  <si>
    <r>
      <rPr>
        <sz val="11"/>
        <color rgb="FF000000"/>
        <rFont val="Scotia"/>
        <family val="2"/>
      </rPr>
      <t>Mexico</t>
    </r>
  </si>
  <si>
    <r>
      <rPr>
        <sz val="11"/>
        <color rgb="FF000000"/>
        <rFont val="Scotia"/>
        <family val="2"/>
      </rPr>
      <t>Peru</t>
    </r>
  </si>
  <si>
    <r>
      <rPr>
        <sz val="11"/>
        <color rgb="FF000000"/>
        <rFont val="Scotia"/>
        <family val="2"/>
      </rPr>
      <t>Colombia</t>
    </r>
  </si>
  <si>
    <t>Other⁽⁷⁾</t>
  </si>
  <si>
    <t>Commercial⁽⁸⁾</t>
  </si>
  <si>
    <r>
      <rPr>
        <sz val="11"/>
        <color rgb="FF000000"/>
        <rFont val="Scotia"/>
        <family val="2"/>
      </rPr>
      <t>Other</t>
    </r>
    <r>
      <rPr>
        <vertAlign val="superscript"/>
        <sz val="11"/>
        <color rgb="FF000000"/>
        <rFont val="Scotia"/>
        <family val="2"/>
      </rPr>
      <t>(9)</t>
    </r>
  </si>
  <si>
    <r>
      <rPr>
        <b/>
        <sz val="11"/>
        <color rgb="FF000000"/>
        <rFont val="Scotia"/>
        <family val="2"/>
      </rPr>
      <t>Total allowance for credit losses by business segment</t>
    </r>
  </si>
  <si>
    <r>
      <rPr>
        <b/>
        <sz val="11"/>
        <color rgb="FF000000"/>
        <rFont val="Scotia"/>
        <family val="2"/>
      </rPr>
      <t>Allowance for Credit Losses on Loans by Type of Borrower</t>
    </r>
  </si>
  <si>
    <r>
      <rPr>
        <b/>
        <sz val="11"/>
        <color rgb="FF000000"/>
        <rFont val="Scotia"/>
        <family val="2"/>
      </rPr>
      <t>Allowance for Credit Losses on Loans</t>
    </r>
  </si>
  <si>
    <r>
      <rPr>
        <sz val="7"/>
        <color rgb="FF000000"/>
        <rFont val="Scotia"/>
        <family val="2"/>
      </rPr>
      <t>(1) Includes provision for credit losses on certain financial assets-loans, acceptances and off-balance sheet exposures.</t>
    </r>
  </si>
  <si>
    <r>
      <rPr>
        <sz val="7"/>
        <color rgb="FF000000"/>
        <rFont val="Scotia"/>
        <family val="2"/>
      </rPr>
      <t>(2) Q2 2024 excludes amounts associated with reversal of impairment losses of $(4) million. The Provision for credit losses, net of these amounts is $975 million.</t>
    </r>
  </si>
  <si>
    <t>(3) Includes impact of divested operations.</t>
  </si>
  <si>
    <r>
      <rPr>
        <sz val="7"/>
        <color rgb="FF000000"/>
        <rFont val="Scotia"/>
        <family val="2"/>
      </rPr>
      <t>(4) Includes provision for credit losses on all performing financial assets except amounts associated with other assets $-1 million (Q4 2025: $2 million, Q3 2025: $4 million, Q2 2025: nil, Q1 2025: $-18 million, Q4 2024: $ -1 million). The Provision for credit losses, net of these amounts is $73 million (Q4 2025: $71MM, Q3 2025: $66 million, Q2 2025: $346 million, Q1 2025: $ 98 million, Q4 2024: $-13 million).</t>
    </r>
  </si>
  <si>
    <r>
      <rPr>
        <sz val="7"/>
        <color rgb="FF000000"/>
        <rFont val="Scotia"/>
        <family val="2"/>
      </rPr>
      <t>(5) Other financial assets include debt securities, deposits with financial institutions, accrued interest and reverse repos.</t>
    </r>
  </si>
  <si>
    <r>
      <rPr>
        <sz val="7"/>
        <color rgb="FF000000"/>
        <rFont val="Scotia"/>
        <family val="2"/>
      </rPr>
      <t>(6) Includes small business.</t>
    </r>
  </si>
  <si>
    <r>
      <rPr>
        <sz val="7"/>
        <color rgb="FF000000"/>
        <rFont val="Scotia"/>
        <family val="2"/>
      </rPr>
      <t>(7) Includes Uruguay.</t>
    </r>
  </si>
  <si>
    <r>
      <rPr>
        <sz val="7"/>
        <color rgb="FF000000"/>
        <rFont val="Scotia"/>
        <family val="2"/>
      </rPr>
      <t>(8) Includes small business and corporate.</t>
    </r>
  </si>
  <si>
    <r>
      <rPr>
        <sz val="7"/>
        <color rgb="FF000000"/>
        <rFont val="Scotia"/>
        <family val="2"/>
      </rPr>
      <t>(9) Includes Brazil and Uruguay.</t>
    </r>
  </si>
  <si>
    <r>
      <rPr>
        <b/>
        <sz val="14"/>
        <color rgb="FFFFFFFF"/>
        <rFont val="Scotia"/>
        <family val="2"/>
      </rPr>
      <t>Impaired Loans by Type of Borrower</t>
    </r>
  </si>
  <si>
    <r>
      <rPr>
        <b/>
        <sz val="10"/>
        <color rgb="FF000000"/>
        <rFont val="Scotia"/>
        <family val="2"/>
      </rPr>
      <t>Allowance for Credit Losses</t>
    </r>
  </si>
  <si>
    <r>
      <rPr>
        <sz val="10"/>
        <color rgb="FF000000"/>
        <rFont val="Scotia"/>
        <family val="2"/>
      </rPr>
      <t>Allowance for Credit Losses</t>
    </r>
  </si>
  <si>
    <r>
      <rPr>
        <b/>
        <sz val="11"/>
        <color rgb="FF000000"/>
        <rFont val="Scotia"/>
        <family val="2"/>
      </rPr>
      <t>Gross</t>
    </r>
  </si>
  <si>
    <r>
      <rPr>
        <b/>
        <sz val="11"/>
        <color rgb="FF000000"/>
        <rFont val="Scotia"/>
        <family val="2"/>
      </rPr>
      <t>Stage 3</t>
    </r>
  </si>
  <si>
    <r>
      <rPr>
        <b/>
        <sz val="11"/>
        <color rgb="FF000000"/>
        <rFont val="Scotia"/>
        <family val="2"/>
      </rPr>
      <t>Net</t>
    </r>
  </si>
  <si>
    <r>
      <rPr>
        <sz val="11"/>
        <color rgb="FF000000"/>
        <rFont val="Scotia"/>
        <family val="2"/>
      </rPr>
      <t>Gross</t>
    </r>
  </si>
  <si>
    <r>
      <rPr>
        <sz val="11"/>
        <color rgb="FF000000"/>
        <rFont val="Scotia"/>
        <family val="2"/>
      </rPr>
      <t>Stage 3</t>
    </r>
  </si>
  <si>
    <r>
      <rPr>
        <sz val="11"/>
        <color rgb="FF000000"/>
        <rFont val="Scotia"/>
        <family val="2"/>
      </rPr>
      <t>Net</t>
    </r>
  </si>
  <si>
    <r>
      <rPr>
        <sz val="11"/>
        <color rgb="FF000000"/>
        <rFont val="Scotia"/>
        <family val="2"/>
      </rPr>
      <t>Credit cards⁽¹⁾</t>
    </r>
  </si>
  <si>
    <r>
      <rPr>
        <sz val="11"/>
        <color rgb="FF000000"/>
        <rFont val="Scotia"/>
        <family val="2"/>
      </rPr>
      <t>Bank</t>
    </r>
  </si>
  <si>
    <r>
      <rPr>
        <sz val="11"/>
        <color rgb="FF000000"/>
        <rFont val="Scotia"/>
        <family val="2"/>
      </rPr>
      <t>Real Estate and Contractors</t>
    </r>
  </si>
  <si>
    <r>
      <rPr>
        <sz val="11"/>
        <color rgb="FF000000"/>
        <rFont val="Scotia"/>
        <family val="2"/>
      </rPr>
      <t>Sovereign</t>
    </r>
  </si>
  <si>
    <r>
      <rPr>
        <b/>
        <sz val="11"/>
        <color rgb="FF000000"/>
        <rFont val="Scotia"/>
        <family val="2"/>
      </rPr>
      <t>Business &amp; Government</t>
    </r>
  </si>
  <si>
    <r>
      <rPr>
        <b/>
        <sz val="11"/>
        <color rgb="FF000000"/>
        <rFont val="Scotia"/>
        <family val="2"/>
      </rPr>
      <t>Impaired Loans, Net of Related Allowances</t>
    </r>
  </si>
  <si>
    <r>
      <rPr>
        <sz val="7"/>
        <color rgb="FF000000"/>
        <rFont val="Scotia"/>
        <family val="2"/>
      </rPr>
      <t>(1) The Bank writes off credit card receivables at 180 days, on transfer from performing loans to impaired.</t>
    </r>
  </si>
  <si>
    <r>
      <rPr>
        <b/>
        <sz val="14"/>
        <color rgb="FFFFFFFF"/>
        <rFont val="Scotia"/>
        <family val="2"/>
      </rPr>
      <t>Provision for Credit Losses (PCL) by Business Segment</t>
    </r>
  </si>
  <si>
    <r>
      <rPr>
        <b/>
        <sz val="11"/>
        <color rgb="FF000000"/>
        <rFont val="Scotia"/>
        <family val="2"/>
      </rPr>
      <t>Stage</t>
    </r>
  </si>
  <si>
    <r>
      <rPr>
        <sz val="11"/>
        <color rgb="FF000000"/>
        <rFont val="Scotia"/>
        <family val="2"/>
      </rPr>
      <t>Stage</t>
    </r>
  </si>
  <si>
    <r>
      <rPr>
        <b/>
        <sz val="11"/>
        <color rgb="FF000000"/>
        <rFont val="Scotia"/>
        <family val="2"/>
      </rPr>
      <t xml:space="preserve"> 1 &amp; 2</t>
    </r>
  </si>
  <si>
    <r>
      <rPr>
        <b/>
        <sz val="11"/>
        <color rgb="FF000000"/>
        <rFont val="Scotia"/>
        <family val="2"/>
      </rPr>
      <t>PCL</t>
    </r>
  </si>
  <si>
    <r>
      <rPr>
        <sz val="11"/>
        <color rgb="FF000000"/>
        <rFont val="Scotia"/>
        <family val="2"/>
      </rPr>
      <t xml:space="preserve"> 1 &amp; 2</t>
    </r>
  </si>
  <si>
    <r>
      <rPr>
        <sz val="11"/>
        <color rgb="FF000000"/>
        <rFont val="Scotia"/>
        <family val="2"/>
      </rPr>
      <t>PCL</t>
    </r>
  </si>
  <si>
    <r>
      <rPr>
        <b/>
        <sz val="11"/>
        <color rgb="FF000000"/>
        <rFont val="Scotia"/>
        <family val="2"/>
      </rPr>
      <t xml:space="preserve">Total PCL </t>
    </r>
    <r>
      <rPr>
        <i/>
        <sz val="11"/>
        <color rgb="FFFF0000"/>
        <rFont val="Scotia"/>
        <family val="2"/>
      </rPr>
      <t>($ millions)</t>
    </r>
  </si>
  <si>
    <r>
      <rPr>
        <sz val="11"/>
        <color rgb="FF000000"/>
        <rFont val="Scotia"/>
        <family val="2"/>
      </rPr>
      <t>Commercial⁽²⁾</t>
    </r>
  </si>
  <si>
    <r>
      <rPr>
        <b/>
        <sz val="11"/>
        <color rgb="FF000000"/>
        <rFont val="Scotia"/>
        <family val="2"/>
      </rPr>
      <t>PCL on loans, acceptances and off-balance sheet exposures</t>
    </r>
  </si>
  <si>
    <r>
      <rPr>
        <sz val="11"/>
        <color rgb="FF000000"/>
        <rFont val="Scotia"/>
        <family val="2"/>
      </rPr>
      <t>Canadian Banking</t>
    </r>
  </si>
  <si>
    <r>
      <rPr>
        <sz val="11"/>
        <color rgb="FF000000"/>
        <rFont val="Scotia"/>
        <family val="2"/>
      </rPr>
      <t xml:space="preserve">International Banking </t>
    </r>
  </si>
  <si>
    <r>
      <rPr>
        <sz val="11"/>
        <color rgb="FF000000"/>
        <rFont val="Scotia"/>
        <family val="2"/>
      </rPr>
      <t xml:space="preserve">Global Wealth Management </t>
    </r>
  </si>
  <si>
    <r>
      <rPr>
        <b/>
        <sz val="11"/>
        <color rgb="FF000000"/>
        <rFont val="Scotia"/>
        <family val="2"/>
      </rPr>
      <t>PCL on other financial assets⁽³⁾</t>
    </r>
  </si>
  <si>
    <r>
      <rPr>
        <b/>
        <sz val="11"/>
        <color rgb="FF000000"/>
        <rFont val="Scotia"/>
        <family val="2"/>
      </rPr>
      <t>Total PCL</t>
    </r>
  </si>
  <si>
    <t>Provision for Credit Losses as a % of Net Loans and Acceptances (bps)⁽⁴⁾</t>
  </si>
  <si>
    <t xml:space="preserve">Provision for Credit Losses as a % of Net Loans and Acceptances </t>
  </si>
  <si>
    <t>Net write-offs as a % of Net Loans and Acceptances (bps)⁽⁴⁾</t>
  </si>
  <si>
    <t xml:space="preserve">Net write-offs as a % of Net Loans and Acceptances </t>
  </si>
  <si>
    <r>
      <rPr>
        <sz val="7"/>
        <color rgb="FF000000"/>
        <rFont val="Scotia"/>
        <family val="2"/>
      </rPr>
      <t>(3) Other financial assets include debt securities, deposits with financial institutions, accrued interest and reverse repos.</t>
    </r>
  </si>
  <si>
    <r>
      <rPr>
        <b/>
        <sz val="14"/>
        <color rgb="FFFFFFFF"/>
        <rFont val="Scotia"/>
        <family val="2"/>
      </rPr>
      <t>Provision for Credit Losses (PCL) by Type of Borrower</t>
    </r>
  </si>
  <si>
    <r>
      <rPr>
        <b/>
        <sz val="11"/>
        <color rgb="FF000000"/>
        <rFont val="Scotia"/>
        <family val="2"/>
      </rPr>
      <t>PCL on Impaired Loans (Stage 3)</t>
    </r>
  </si>
  <si>
    <r>
      <rPr>
        <sz val="11"/>
        <color rgb="FF000000"/>
        <rFont val="Scotia"/>
        <family val="2"/>
      </rPr>
      <t>Financial Services</t>
    </r>
  </si>
  <si>
    <r>
      <rPr>
        <b/>
        <sz val="11"/>
        <color rgb="FF000000"/>
        <rFont val="Scotia"/>
        <family val="2"/>
      </rPr>
      <t>Total PCL on Impaired Loans (Stage 3)⁽¹⁾</t>
    </r>
  </si>
  <si>
    <r>
      <rPr>
        <b/>
        <sz val="11"/>
        <color rgb="FF000000"/>
        <rFont val="Scotia"/>
        <family val="2"/>
      </rPr>
      <t>PCL on Performing Loans (Stage 1 and 2)⁽²⁾</t>
    </r>
  </si>
  <si>
    <r>
      <rPr>
        <sz val="11"/>
        <color rgb="FF000000"/>
        <rFont val="Scotia"/>
        <family val="2"/>
      </rPr>
      <t xml:space="preserve">Personal </t>
    </r>
  </si>
  <si>
    <r>
      <rPr>
        <sz val="11"/>
        <color rgb="FF000000"/>
        <rFont val="Scotia"/>
        <family val="2"/>
      </rPr>
      <t xml:space="preserve">Business &amp; Government </t>
    </r>
  </si>
  <si>
    <r>
      <rPr>
        <b/>
        <sz val="11"/>
        <color rgb="FF000000"/>
        <rFont val="Scotia"/>
        <family val="2"/>
      </rPr>
      <t>Total PCL on Performing Loans (Stage 1 and 2)⁽²⁾</t>
    </r>
  </si>
  <si>
    <r>
      <rPr>
        <sz val="7"/>
        <color rgb="FF000000"/>
        <rFont val="Scotia"/>
        <family val="2"/>
      </rPr>
      <t>(2) Includes provision for credit losses on all performing financial assets.</t>
    </r>
  </si>
  <si>
    <r>
      <rPr>
        <b/>
        <sz val="14"/>
        <color rgb="FFFFFFFF"/>
        <rFont val="Scotia"/>
        <family val="2"/>
      </rPr>
      <t>Financial Investments — Unrealized Gains (Losses)</t>
    </r>
  </si>
  <si>
    <r>
      <rPr>
        <b/>
        <sz val="11"/>
        <color rgb="FF000000"/>
        <rFont val="Scotia"/>
        <family val="2"/>
      </rPr>
      <t>Investment securities measured at fair value through Other Comprehensive Income (OCI)  — unrealized gains (losses)</t>
    </r>
  </si>
  <si>
    <r>
      <rPr>
        <sz val="11"/>
        <color rgb="FF000000"/>
        <rFont val="Scotia"/>
        <family val="2"/>
      </rPr>
      <t>Canadian and U.S. sovereign debt</t>
    </r>
  </si>
  <si>
    <r>
      <rPr>
        <sz val="11"/>
        <color rgb="FF000000"/>
        <rFont val="Scotia"/>
        <family val="2"/>
      </rPr>
      <t>Other foreign government debt</t>
    </r>
  </si>
  <si>
    <r>
      <rPr>
        <sz val="11"/>
        <color rgb="FF000000"/>
        <rFont val="Scotia"/>
        <family val="2"/>
      </rPr>
      <t>Other debt</t>
    </r>
  </si>
  <si>
    <r>
      <rPr>
        <sz val="11"/>
        <color rgb="FF000000"/>
        <rFont val="Scotia"/>
        <family val="2"/>
      </rPr>
      <t>Equity securities at fair value through OCI</t>
    </r>
  </si>
  <si>
    <r>
      <rPr>
        <b/>
        <sz val="11"/>
        <color rgb="FF000000"/>
        <rFont val="Scotia"/>
        <family val="2"/>
      </rPr>
      <t>Total investment securities measured at fair value through Other Comprehensive Income (OCI) — unrealized gains (losses)</t>
    </r>
  </si>
  <si>
    <r>
      <rPr>
        <b/>
        <sz val="11"/>
        <color rgb="FF000000"/>
        <rFont val="Scotia"/>
        <family val="2"/>
      </rPr>
      <t>Net fair value of derivative instruments and other hedge amounts</t>
    </r>
  </si>
  <si>
    <r>
      <rPr>
        <b/>
        <sz val="11"/>
        <color rgb="FF000000"/>
        <rFont val="Scotia"/>
        <family val="2"/>
      </rPr>
      <t>Net unrealized gains (losses)</t>
    </r>
  </si>
  <si>
    <r>
      <rPr>
        <b/>
        <sz val="14"/>
        <color rgb="FFFFFFFF"/>
        <rFont val="Scotia"/>
        <family val="2"/>
      </rPr>
      <t>Regulatory Capital Highlights</t>
    </r>
  </si>
  <si>
    <r>
      <rPr>
        <b/>
        <sz val="11"/>
        <color rgb="FF000000"/>
        <rFont val="Scotia"/>
        <family val="2"/>
      </rPr>
      <t>Common Equity Tier 1 capital⁽¹⁾</t>
    </r>
  </si>
  <si>
    <r>
      <rPr>
        <b/>
        <sz val="11"/>
        <color rgb="FF000000"/>
        <rFont val="Scotia"/>
        <family val="2"/>
      </rPr>
      <t>Tier 1 capital⁽¹⁾</t>
    </r>
  </si>
  <si>
    <r>
      <rPr>
        <b/>
        <sz val="11"/>
        <color rgb="FF000000"/>
        <rFont val="Scotia"/>
        <family val="2"/>
      </rPr>
      <t>Total capital⁽¹⁾</t>
    </r>
  </si>
  <si>
    <r>
      <rPr>
        <b/>
        <sz val="11"/>
        <color rgb="FF000000"/>
        <rFont val="Scotia"/>
        <family val="2"/>
      </rPr>
      <t>Total loss absorbing capacity (TLAC)⁽²⁾</t>
    </r>
  </si>
  <si>
    <r>
      <rPr>
        <b/>
        <sz val="11"/>
        <color rgb="FF000000"/>
        <rFont val="Scotia"/>
        <family val="2"/>
      </rPr>
      <t>Risk-weighted assets⁽¹⁾⁽³⁾</t>
    </r>
  </si>
  <si>
    <r>
      <rPr>
        <sz val="11"/>
        <color rgb="FF000000"/>
        <rFont val="Scotia"/>
        <family val="2"/>
      </rPr>
      <t>Capital risk-weighted assets</t>
    </r>
  </si>
  <si>
    <t>Capital ratios (%)⁽¹⁾</t>
  </si>
  <si>
    <r>
      <rPr>
        <sz val="11"/>
        <color rgb="FF000000"/>
        <rFont val="Scotia"/>
        <family val="2"/>
      </rPr>
      <t>Common Equity Tier 1 (as a percentage of risk-weighted assets)</t>
    </r>
  </si>
  <si>
    <r>
      <rPr>
        <sz val="11"/>
        <color rgb="FF000000"/>
        <rFont val="Scotia"/>
        <family val="2"/>
      </rPr>
      <t>Tier 1 (as a percentage of risk-weighted assets)</t>
    </r>
  </si>
  <si>
    <r>
      <rPr>
        <sz val="11"/>
        <color rgb="FF000000"/>
        <rFont val="Scotia"/>
        <family val="2"/>
      </rPr>
      <t>Total capital (as a percentage of risk-weighted assets)</t>
    </r>
  </si>
  <si>
    <r>
      <rPr>
        <sz val="11"/>
        <color rgb="FF000000"/>
        <rFont val="Scotia"/>
        <family val="2"/>
      </rPr>
      <t>Total loss absorbing capacity (as a percentage of risk-weighted assets)⁽²⁾</t>
    </r>
  </si>
  <si>
    <r>
      <rPr>
        <b/>
        <sz val="11"/>
        <color rgb="FF000000"/>
        <rFont val="Scotia"/>
        <family val="2"/>
      </rPr>
      <t>Leverage⁽⁴⁾</t>
    </r>
  </si>
  <si>
    <r>
      <rPr>
        <sz val="11"/>
        <color rgb="FF000000"/>
        <rFont val="Scotia"/>
        <family val="2"/>
      </rPr>
      <t>Leverage exposures</t>
    </r>
  </si>
  <si>
    <t>TLAC Leverage ratio (%)⁽²⁾</t>
  </si>
  <si>
    <t>OSFI Pillar 1 target (%)</t>
  </si>
  <si>
    <r>
      <rPr>
        <sz val="11"/>
        <color rgb="FF000000"/>
        <rFont val="Scotia"/>
        <family val="2"/>
      </rPr>
      <t>Common Equity Tier 1 minimum ratio</t>
    </r>
  </si>
  <si>
    <r>
      <rPr>
        <sz val="11"/>
        <color rgb="FF000000"/>
        <rFont val="Scotia"/>
        <family val="2"/>
      </rPr>
      <t>Tier 1 capital minimum ratio</t>
    </r>
  </si>
  <si>
    <r>
      <rPr>
        <sz val="11"/>
        <color rgb="FF000000"/>
        <rFont val="Scotia"/>
        <family val="2"/>
      </rPr>
      <t>Total capital minimum ratio</t>
    </r>
  </si>
  <si>
    <r>
      <rPr>
        <sz val="11"/>
        <color rgb="FF000000"/>
        <rFont val="Scotia"/>
        <family val="2"/>
      </rPr>
      <t>Leverage minimum ratio</t>
    </r>
  </si>
  <si>
    <r>
      <rPr>
        <sz val="11"/>
        <color rgb="FF000000"/>
        <rFont val="Scotia"/>
        <family val="2"/>
      </rPr>
      <t>Total loss absorbing capacity minimum ratio</t>
    </r>
  </si>
  <si>
    <r>
      <rPr>
        <sz val="11"/>
        <color rgb="FF000000"/>
        <rFont val="Scotia"/>
        <family val="2"/>
      </rPr>
      <t>TLAC Leverage minimum ratio</t>
    </r>
  </si>
  <si>
    <r>
      <rPr>
        <sz val="7"/>
        <color rgb="FF000000"/>
        <rFont val="Scotia"/>
        <family val="2"/>
      </rPr>
      <t xml:space="preserve">(1) Effective Q1 2026, regulatory capital ratios are based on Basel III requirements as determined in accordance with OSFI Guideline - Capital Adequacy Requirements (November 2025). Effective Q1 2024, regulatory capital ratios were based on Basel III requirements as determined in accordance  with OSFI Guideline - Capital Adequacy Requirements (November 2023). </t>
    </r>
  </si>
  <si>
    <r>
      <rPr>
        <sz val="7"/>
        <color rgb="FF000000"/>
        <rFont val="Scotia"/>
        <family val="2"/>
      </rPr>
      <t>(2) This measure has been disclosed in this document in accordance with OSFI Guideline - Total Loss Absorbing Capacity (September 2018).</t>
    </r>
  </si>
  <si>
    <r>
      <rPr>
        <sz val="7"/>
        <color rgb="FF000000"/>
        <rFont val="Scotia"/>
        <family val="2"/>
      </rPr>
      <t xml:space="preserve">(3) As at January 31, 2026, the Bank did not have a regulatory capital floor add-on for CET1, Tier 1, Total Capital and TLAC risk-weighted assets (RWA) (as at October 31, 2025, July 31, 2025, April 30, 2025, January 31, 2025, October 31, 2024, July 31, 2024, and April 30, 2024, the Bank did not have a regulatory capital floor add-on for CET1, Tier 1, Total Capital and TLAC risk-weighted assets (RWA); as at January 31, 2024, the Bank reported a Basel III floor adjustment for CET1, Tier 1, Total Capital and TLAC risk-weighted assets (RWA) of $7.8 billion).  </t>
    </r>
  </si>
  <si>
    <r>
      <rPr>
        <sz val="7"/>
        <color rgb="FF000000"/>
        <rFont val="Scotia"/>
        <family val="2"/>
      </rPr>
      <t xml:space="preserve">(4) The leverage ratios are based on Basel III requirements as determined in accordance with OSFI Guideline - Leverage Requirements (February 2023).  </t>
    </r>
  </si>
  <si>
    <r>
      <rPr>
        <b/>
        <sz val="14"/>
        <color rgb="FFFFFFFF"/>
        <rFont val="Scotia"/>
        <family val="2"/>
      </rPr>
      <t>Appendix 1: Global Banking and Markets (Reported Including International Banking)</t>
    </r>
  </si>
  <si>
    <r>
      <rPr>
        <sz val="11"/>
        <color rgb="FFF2F2F2"/>
        <rFont val="Scotia"/>
        <family val="2"/>
      </rPr>
      <t>2024</t>
    </r>
  </si>
  <si>
    <r>
      <rPr>
        <b/>
        <sz val="11"/>
        <color rgb="FFFF0000"/>
        <rFont val="Scotia"/>
        <family val="2"/>
      </rPr>
      <t>Global Banking and Markets</t>
    </r>
  </si>
  <si>
    <r>
      <rPr>
        <b/>
        <sz val="11"/>
        <color rgb="FF000000"/>
        <rFont val="Scotia"/>
        <family val="2"/>
      </rPr>
      <t>Revenue by Business</t>
    </r>
  </si>
  <si>
    <r>
      <rPr>
        <b/>
        <sz val="11"/>
        <color rgb="FF000000"/>
        <rFont val="Scotia"/>
        <family val="2"/>
      </rPr>
      <t>Reported Total Revenue ⁽¹⁾</t>
    </r>
  </si>
  <si>
    <r>
      <rPr>
        <sz val="11"/>
        <color rgb="FF000000"/>
        <rFont val="Scotia"/>
        <family val="2"/>
      </rPr>
      <t>Reported net income</t>
    </r>
  </si>
  <si>
    <r>
      <rPr>
        <sz val="11"/>
        <color rgb="FF000000"/>
        <rFont val="Scotia"/>
        <family val="2"/>
      </rPr>
      <t>Reported net income attributable to non-controlling interests (NCI)</t>
    </r>
  </si>
  <si>
    <r>
      <rPr>
        <b/>
        <sz val="11"/>
        <color rgb="FF000000"/>
        <rFont val="Scotia"/>
        <family val="2"/>
      </rPr>
      <t>Reported net income attributable to equity holders of the bank</t>
    </r>
  </si>
  <si>
    <r>
      <rPr>
        <b/>
        <sz val="11"/>
        <color rgb="FFFF0000"/>
        <rFont val="Scotia"/>
        <family val="2"/>
      </rPr>
      <t xml:space="preserve">Average Balances </t>
    </r>
    <r>
      <rPr>
        <i/>
        <sz val="11"/>
        <color rgb="FFFF0000"/>
        <rFont val="Scotia"/>
        <family val="2"/>
      </rPr>
      <t>($ billions)</t>
    </r>
  </si>
  <si>
    <r>
      <rPr>
        <sz val="11"/>
        <color rgb="FF000000"/>
        <rFont val="Scotia"/>
        <family val="2"/>
      </rPr>
      <t>Total assets</t>
    </r>
  </si>
  <si>
    <r>
      <rPr>
        <sz val="11"/>
        <color rgb="FF000000"/>
        <rFont val="Scotia"/>
        <family val="2"/>
      </rPr>
      <t>Total liabilities</t>
    </r>
  </si>
  <si>
    <r>
      <rPr>
        <b/>
        <sz val="11"/>
        <color rgb="FFFF0000"/>
        <rFont val="Scotia"/>
        <family val="2"/>
      </rPr>
      <t>Global Banking and Markets — International Banking⁽²⁾</t>
    </r>
  </si>
  <si>
    <r>
      <rPr>
        <sz val="11"/>
        <color rgb="FF000000"/>
        <rFont val="Scotia"/>
        <family val="2"/>
      </rPr>
      <t>Net income attributable to non-controlling interests (NCI)</t>
    </r>
  </si>
  <si>
    <r>
      <rPr>
        <b/>
        <sz val="11"/>
        <color rgb="FF000000"/>
        <rFont val="Scotia"/>
        <family val="2"/>
      </rPr>
      <t>Net income attributable to equity holders of the bank</t>
    </r>
    <r>
      <rPr>
        <b/>
        <sz val="11"/>
        <color theme="1"/>
        <rFont val="Scotia"/>
        <family val="2"/>
      </rPr>
      <t>⁽³⁾</t>
    </r>
  </si>
  <si>
    <r>
      <rPr>
        <b/>
        <sz val="11"/>
        <color rgb="FFFF0000"/>
        <rFont val="Scotia"/>
        <family val="2"/>
      </rPr>
      <t>Global Banking and Markets — Including International Banking</t>
    </r>
  </si>
  <si>
    <r>
      <rPr>
        <b/>
        <sz val="11"/>
        <color rgb="FF000000"/>
        <rFont val="Scotia"/>
        <family val="2"/>
      </rPr>
      <t>Total revenue⁽¹⁾</t>
    </r>
  </si>
  <si>
    <r>
      <rPr>
        <sz val="7"/>
        <color rgb="FF000000"/>
        <rFont val="Scotia"/>
        <family val="2"/>
      </rPr>
      <t xml:space="preserve">(2) Includes results of Mexico, Peru, Colombia, Chile, Brazil, Caribbean, along with results of smaller operations in the region. </t>
    </r>
  </si>
  <si>
    <t>(3) As of Q1 2026 certain clients were re-segmented between Commercial and Corporate Banking within International Banking.</t>
  </si>
  <si>
    <r>
      <rPr>
        <b/>
        <sz val="14"/>
        <color rgb="FFFFFFFF"/>
        <rFont val="Scotia"/>
        <family val="2"/>
      </rPr>
      <t>Appendix 2: International Banking by Region — Latin America⁽¹⁾</t>
    </r>
  </si>
  <si>
    <r>
      <rPr>
        <sz val="11"/>
        <color rgb="FF000000"/>
        <rFont val="Scotia"/>
        <family val="2"/>
      </rPr>
      <t xml:space="preserve">Total revenue </t>
    </r>
  </si>
  <si>
    <r>
      <rPr>
        <sz val="11"/>
        <color rgb="FF000000"/>
        <rFont val="Scotia"/>
        <family val="2"/>
      </rPr>
      <t>Net income before tax</t>
    </r>
  </si>
  <si>
    <r>
      <rPr>
        <b/>
        <sz val="11"/>
        <color rgb="FF000000"/>
        <rFont val="Scotia"/>
        <family val="2"/>
      </rPr>
      <t>Net income attributable to equity holders of the Bank (NIAEH) - constant dollar basis⁽²⁾</t>
    </r>
  </si>
  <si>
    <r>
      <rPr>
        <sz val="11"/>
        <color rgb="FF000000"/>
        <rFont val="Scotia"/>
        <family val="2"/>
      </rPr>
      <t>Impact of FX Translation</t>
    </r>
  </si>
  <si>
    <r>
      <rPr>
        <b/>
        <sz val="11"/>
        <color rgb="FFFF0000"/>
        <rFont val="Scotia"/>
        <family val="2"/>
      </rPr>
      <t>Average Balances ($ billions)</t>
    </r>
  </si>
  <si>
    <r>
      <rPr>
        <sz val="7"/>
        <color rgb="FF000000"/>
        <rFont val="Scotia"/>
        <family val="2"/>
      </rPr>
      <t xml:space="preserve">(1) Includes results of Mexico, Peru, Colombia, Chile, Brazil, along with results of smaller operations in the region and unallocated expenses. </t>
    </r>
  </si>
  <si>
    <r>
      <rPr>
        <sz val="7"/>
        <color rgb="FF000000"/>
        <rFont val="Scotia"/>
        <family val="2"/>
      </rPr>
      <t xml:space="preserve">(2) Data presented on a constant FX basis. Quarterly results reflect FX rates as of Q1/26, while full-year results reflect Current Quarter Average FX rates. Refer to non-GAAP measures on page 10 of the Q1 2026 Quarterly Report to Shareholders, available on http://www.sedarplus.ca. </t>
    </r>
  </si>
  <si>
    <r>
      <rPr>
        <sz val="7"/>
        <color rgb="FF000000"/>
        <rFont val="Scotia"/>
        <family val="2"/>
      </rPr>
      <t>(3) Ratios are on a reported currency basis.</t>
    </r>
  </si>
  <si>
    <r>
      <rPr>
        <sz val="7"/>
        <color rgb="FF000000"/>
        <rFont val="Scotia"/>
        <family val="2"/>
      </rPr>
      <t>(4) Refer to non-GAAP measures on page 5 of the Q1 2026 Quarterly Report to Shareholders, available on http://www.sedarplus.ca for a description of the measure. Refer to Appendix 4 of the Supplementary Financial Information Report for reconciliation.</t>
    </r>
  </si>
  <si>
    <r>
      <rPr>
        <b/>
        <sz val="14"/>
        <color rgb="FFFFFFFF"/>
        <rFont val="Scotia"/>
        <family val="2"/>
      </rPr>
      <t>Appendix 2: International Banking by Region — Caribbean</t>
    </r>
  </si>
  <si>
    <r>
      <rPr>
        <b/>
        <sz val="11"/>
        <color rgb="FFF3F3F3"/>
        <rFont val="Scotia"/>
        <family val="2"/>
      </rPr>
      <t>2026</t>
    </r>
  </si>
  <si>
    <r>
      <rPr>
        <sz val="11"/>
        <color rgb="FFF3F3F3"/>
        <rFont val="Scotia"/>
        <family val="2"/>
      </rPr>
      <t>2025</t>
    </r>
  </si>
  <si>
    <r>
      <rPr>
        <sz val="11"/>
        <color rgb="FFF3F3F3"/>
        <rFont val="Scotia"/>
        <family val="2"/>
      </rPr>
      <t>2024</t>
    </r>
  </si>
  <si>
    <r>
      <rPr>
        <sz val="11"/>
        <color rgb="FF000000"/>
        <rFont val="Scotia"/>
        <family val="2"/>
      </rPr>
      <t>Total revenue⁽¹⁾</t>
    </r>
  </si>
  <si>
    <r>
      <rPr>
        <sz val="11"/>
        <color rgb="FF000000"/>
        <rFont val="Scotia"/>
        <family val="2"/>
      </rPr>
      <t>Income tax expense⁽¹⁾</t>
    </r>
  </si>
  <si>
    <r>
      <rPr>
        <sz val="11"/>
        <color rgb="FF000000"/>
        <rFont val="Scotia"/>
        <family val="2"/>
      </rPr>
      <t>Impact of FX translation</t>
    </r>
  </si>
  <si>
    <r>
      <rPr>
        <b/>
        <sz val="11"/>
        <color rgb="FFFF0000"/>
        <rFont val="Scotia"/>
        <family val="2"/>
      </rPr>
      <t xml:space="preserve">Average Balances </t>
    </r>
    <r>
      <rPr>
        <b/>
        <i/>
        <sz val="11"/>
        <color rgb="FFFF0000"/>
        <rFont val="Scotia"/>
        <family val="2"/>
      </rPr>
      <t>($ billions)</t>
    </r>
  </si>
  <si>
    <r>
      <rPr>
        <sz val="7"/>
        <color rgb="FF000000"/>
        <rFont val="Scotia"/>
        <family val="2"/>
      </rPr>
      <t>(5) Refer to page 53 of the Q1 2026 Quarterly Report to Shareholderst, available on http://www.sedarplus.ca, for an explanation of the composition of the measure. Such explanation is incorporated by reference hereto.</t>
    </r>
  </si>
  <si>
    <r>
      <rPr>
        <b/>
        <sz val="14"/>
        <color rgb="FFFFFFFF"/>
        <rFont val="Scotia"/>
        <family val="2"/>
      </rPr>
      <t>Appendix 2: International Banking by Region — Central America</t>
    </r>
  </si>
  <si>
    <r>
      <rPr>
        <sz val="11"/>
        <color rgb="FF000000"/>
        <rFont val="Scotia"/>
        <family val="2"/>
      </rPr>
      <t>Total revenue</t>
    </r>
  </si>
  <si>
    <r>
      <rPr>
        <b/>
        <sz val="11"/>
        <color rgb="FF000000"/>
        <rFont val="Scotia"/>
        <family val="2"/>
      </rPr>
      <t>Net income attributable to equity holders of the Bank (NIAEH) - constant dollar basis⁽¹⁾</t>
    </r>
  </si>
  <si>
    <r>
      <rPr>
        <b/>
        <sz val="11"/>
        <color rgb="FFFF0000"/>
        <rFont val="Scotia"/>
        <family val="2"/>
      </rPr>
      <t>Profitability Measurements⁽²⁾</t>
    </r>
  </si>
  <si>
    <r>
      <rPr>
        <sz val="7"/>
        <color rgb="FF000000"/>
        <rFont val="Scotia"/>
        <family val="2"/>
      </rPr>
      <t xml:space="preserve">(1) Data presented on a constant FX basis. Quarterly results reflect FX rates as of Q1/26, while full-year results reflect Current Quarter Average FX rates. Refer to non-GAAP measures on page 10 of the Q1 2026 Quarterly Report to Shareholders, available on http://www.sedarplus.ca. </t>
    </r>
  </si>
  <si>
    <r>
      <rPr>
        <sz val="7"/>
        <color rgb="FF000000"/>
        <rFont val="Scotia"/>
        <family val="2"/>
      </rPr>
      <t>(2) Ratios are on a reported currency basis.</t>
    </r>
  </si>
  <si>
    <r>
      <rPr>
        <sz val="7"/>
        <color rgb="FF000000"/>
        <rFont val="Scotia"/>
        <family val="2"/>
      </rPr>
      <t>(3)  Refer to non-GAAP measures on page 5 of the Q1 2026 Quarterly Report to Shareholders, available on http://www.sedarplus.ca for a description of the measure. Refer to Appendix 4 of the Supplementary Financial Information Report for reconciliation.</t>
    </r>
  </si>
  <si>
    <r>
      <rPr>
        <sz val="7"/>
        <color rgb="FF000000"/>
        <rFont val="Scotia"/>
        <family val="2"/>
      </rPr>
      <t>(4) Refer to page 53 of the Q1 2026 Quarterly Report to Shareholderst, available on http://www.sedarplus.ca, for an explanation of the composition of the measure. Such explanation is incorporated by reference hereto.</t>
    </r>
  </si>
  <si>
    <r>
      <rPr>
        <b/>
        <sz val="14"/>
        <color rgb="FFFFFFFF"/>
        <rFont val="Scotia"/>
        <family val="2"/>
      </rPr>
      <t>Appendix 3: All Bank excluding Divested Operations</t>
    </r>
  </si>
  <si>
    <r>
      <rPr>
        <b/>
        <sz val="11"/>
        <color rgb="FFFF0000"/>
        <rFont val="Scotia"/>
        <family val="2"/>
      </rPr>
      <t>All Bank excluding Divested Operations</t>
    </r>
    <r>
      <rPr>
        <b/>
        <vertAlign val="superscript"/>
        <sz val="11"/>
        <color rgb="FFFF0000"/>
        <rFont val="Scotia"/>
        <family val="2"/>
      </rPr>
      <t>(1)</t>
    </r>
    <r>
      <rPr>
        <b/>
        <sz val="11"/>
        <color rgb="FFFF0000"/>
        <rFont val="Scotia"/>
        <family val="2"/>
      </rPr>
      <t xml:space="preserve">— </t>
    </r>
    <r>
      <rPr>
        <i/>
        <sz val="11"/>
        <color rgb="FFFF0000"/>
        <rFont val="Scotia"/>
        <family val="2"/>
      </rPr>
      <t>($ millions)</t>
    </r>
  </si>
  <si>
    <r>
      <rPr>
        <b/>
        <sz val="11"/>
        <color rgb="FF000000"/>
        <rFont val="Scotia"/>
        <family val="2"/>
      </rPr>
      <t>Reported Results</t>
    </r>
  </si>
  <si>
    <r>
      <rPr>
        <b/>
        <sz val="11"/>
        <color rgb="FF000000"/>
        <rFont val="Scotia"/>
        <family val="2"/>
      </rPr>
      <t>Net income attributable to equity holders of the bank</t>
    </r>
  </si>
  <si>
    <r>
      <rPr>
        <b/>
        <sz val="11"/>
        <color rgb="FF000000"/>
        <rFont val="Scotia"/>
        <family val="2"/>
      </rPr>
      <t>Adjusted Results</t>
    </r>
    <r>
      <rPr>
        <b/>
        <vertAlign val="superscript"/>
        <sz val="11"/>
        <color rgb="FF000000"/>
        <rFont val="Scotia"/>
        <family val="2"/>
      </rPr>
      <t>(2)</t>
    </r>
  </si>
  <si>
    <r>
      <rPr>
        <sz val="11"/>
        <color rgb="FF000000"/>
        <rFont val="Scotia"/>
        <family val="2"/>
      </rPr>
      <t>Net interest margin (%)</t>
    </r>
    <r>
      <rPr>
        <vertAlign val="superscript"/>
        <sz val="11"/>
        <color rgb="FF000000"/>
        <rFont val="Scotia"/>
        <family val="2"/>
      </rPr>
      <t>(3)</t>
    </r>
  </si>
  <si>
    <r>
      <rPr>
        <sz val="11"/>
        <color rgb="FF000000"/>
        <rFont val="Scotia"/>
        <family val="2"/>
      </rPr>
      <t>Return on equity (%)</t>
    </r>
    <r>
      <rPr>
        <vertAlign val="superscript"/>
        <sz val="11"/>
        <color rgb="FF000000"/>
        <rFont val="Scotia"/>
        <family val="2"/>
      </rPr>
      <t>(4)</t>
    </r>
  </si>
  <si>
    <r>
      <rPr>
        <sz val="11"/>
        <color rgb="FF000000"/>
        <rFont val="Scotia"/>
        <family val="2"/>
      </rPr>
      <t>Provision for credit losses (PCL) as % of average net loans and acceptances</t>
    </r>
    <r>
      <rPr>
        <vertAlign val="superscript"/>
        <sz val="11"/>
        <color rgb="FF000000"/>
        <rFont val="Scotia"/>
        <family val="2"/>
      </rPr>
      <t>(4)(5)</t>
    </r>
  </si>
  <si>
    <r>
      <rPr>
        <sz val="11"/>
        <color rgb="FF000000"/>
        <rFont val="Scotia"/>
        <family val="2"/>
      </rPr>
      <t>PCL on impaired loans as % of average net loans and acceptances</t>
    </r>
    <r>
      <rPr>
        <vertAlign val="superscript"/>
        <sz val="11"/>
        <color rgb="FF000000"/>
        <rFont val="Scotia"/>
        <family val="2"/>
      </rPr>
      <t>(4)(5)</t>
    </r>
  </si>
  <si>
    <r>
      <rPr>
        <sz val="11"/>
        <color rgb="FF000000"/>
        <rFont val="Scotia"/>
        <family val="2"/>
      </rPr>
      <t>Productivity ratio (%)</t>
    </r>
    <r>
      <rPr>
        <vertAlign val="superscript"/>
        <sz val="11"/>
        <color rgb="FF000000"/>
        <rFont val="Scotia"/>
        <family val="2"/>
      </rPr>
      <t>(4)</t>
    </r>
  </si>
  <si>
    <r>
      <rPr>
        <sz val="11"/>
        <color rgb="FF000000"/>
        <rFont val="Scotia"/>
        <family val="2"/>
      </rPr>
      <t>Effective tax rate (%)</t>
    </r>
    <r>
      <rPr>
        <vertAlign val="superscript"/>
        <sz val="11"/>
        <color rgb="FF000000"/>
        <rFont val="Scotia"/>
        <family val="2"/>
      </rPr>
      <t>(4)</t>
    </r>
  </si>
  <si>
    <r>
      <rPr>
        <b/>
        <sz val="11"/>
        <color rgb="FF000000"/>
        <rFont val="Scotia"/>
        <family val="2"/>
      </rPr>
      <t>Adjusted</t>
    </r>
    <r>
      <rPr>
        <b/>
        <vertAlign val="superscript"/>
        <sz val="11"/>
        <color rgb="FF000000"/>
        <rFont val="Scotia"/>
        <family val="2"/>
      </rPr>
      <t>(3)</t>
    </r>
  </si>
  <si>
    <r>
      <rPr>
        <sz val="11"/>
        <color rgb="FF000000"/>
        <rFont val="Scotia"/>
        <family val="2"/>
      </rPr>
      <t>Loans and Acceptances</t>
    </r>
  </si>
  <si>
    <r>
      <rPr>
        <b/>
        <sz val="11"/>
        <color rgb="FFFF0000"/>
        <rFont val="Scotia"/>
        <family val="2"/>
      </rPr>
      <t>Divested Operations</t>
    </r>
  </si>
  <si>
    <r>
      <rPr>
        <b/>
        <sz val="11"/>
        <color rgb="FF000000"/>
        <rFont val="Scotia"/>
        <family val="2"/>
      </rPr>
      <t>Total revenue</t>
    </r>
  </si>
  <si>
    <r>
      <rPr>
        <b/>
        <sz val="11"/>
        <color rgb="FF000000"/>
        <rFont val="Scotia"/>
        <family val="2"/>
      </rPr>
      <t>Adjusted net income</t>
    </r>
  </si>
  <si>
    <r>
      <rPr>
        <b/>
        <sz val="11"/>
        <color rgb="FF000000"/>
        <rFont val="Scotia"/>
        <family val="2"/>
      </rPr>
      <t>Adjusted net income attributable to non-controlling interests (NCI)</t>
    </r>
  </si>
  <si>
    <r>
      <rPr>
        <b/>
        <sz val="11"/>
        <color rgb="FF000000"/>
        <rFont val="Scotia"/>
        <family val="2"/>
      </rPr>
      <t>Adjusted net income attributable to equity holders of the bank</t>
    </r>
  </si>
  <si>
    <r>
      <rPr>
        <sz val="7"/>
        <color rgb="FF000000"/>
        <rFont val="Scotia"/>
        <family val="2"/>
      </rPr>
      <t>(1) On December 1, 2025, the Bank completed the previously announced sale of its banking operations in Colombia, Costa Rica and Panama to Davivienda Group. In addition, on February 28, 2025, the Bank completed the sale of CrediScotia Financiera S.A. (Peru), which was announced in fiscal 2024. This page presents consolidated results excluding divested operations. For further details on divestitures, refer to Note 19 of the Q1 2026 Quarterly Report to Shareholders.</t>
    </r>
  </si>
  <si>
    <r>
      <rPr>
        <sz val="7"/>
        <color rgb="FF000000"/>
        <rFont val="Scotia"/>
        <family val="2"/>
      </rPr>
      <t>(2) Refer to non-GAAP Measures on Notes Pages 1-2 of the Supplementary Financial Information Report for the description of the adjusting items. Refer to Page 34 of the Supplementary Financial Information Report for reconciliation.</t>
    </r>
  </si>
  <si>
    <r>
      <rPr>
        <sz val="7"/>
        <color rgb="FF000000"/>
        <rFont val="Scotia"/>
        <family val="2"/>
      </rPr>
      <t>(5) Includes provision for credit losses on certain financial assets - loans, acceptances and off-balance sheet exposures.</t>
    </r>
  </si>
  <si>
    <r>
      <rPr>
        <b/>
        <sz val="14"/>
        <color rgb="FFFFFFFF"/>
        <rFont val="Scotia"/>
        <family val="2"/>
      </rPr>
      <t>Appendix 3: International Banking excluding Divested Operations</t>
    </r>
    <r>
      <rPr>
        <b/>
        <vertAlign val="superscript"/>
        <sz val="14"/>
        <color rgb="FFFFFFFF"/>
        <rFont val="Scotia"/>
        <family val="2"/>
      </rPr>
      <t>(1)</t>
    </r>
  </si>
  <si>
    <r>
      <rPr>
        <b/>
        <sz val="11"/>
        <color rgb="FFFF0000"/>
        <rFont val="Scotia"/>
        <family val="2"/>
      </rPr>
      <t xml:space="preserve">Income Statement — </t>
    </r>
    <r>
      <rPr>
        <i/>
        <sz val="11"/>
        <color rgb="FFFF0000"/>
        <rFont val="Scotia"/>
        <family val="2"/>
      </rPr>
      <t>($ millions)</t>
    </r>
  </si>
  <si>
    <r>
      <rPr>
        <sz val="11"/>
        <color rgb="FF000000"/>
        <rFont val="Scotia"/>
        <family val="2"/>
      </rPr>
      <t xml:space="preserve">Non-interest income </t>
    </r>
    <r>
      <rPr>
        <vertAlign val="superscript"/>
        <sz val="11"/>
        <color rgb="FF000000"/>
        <rFont val="Scotia"/>
        <family val="2"/>
      </rPr>
      <t>(2)</t>
    </r>
  </si>
  <si>
    <r>
      <rPr>
        <b/>
        <sz val="11"/>
        <color rgb="FF000000"/>
        <rFont val="Scotia"/>
        <family val="2"/>
      </rPr>
      <t xml:space="preserve">Total revenue </t>
    </r>
    <r>
      <rPr>
        <b/>
        <vertAlign val="superscript"/>
        <sz val="11"/>
        <color rgb="FF000000"/>
        <rFont val="Scotia"/>
        <family val="2"/>
      </rPr>
      <t>(2)</t>
    </r>
  </si>
  <si>
    <r>
      <rPr>
        <sz val="11"/>
        <color rgb="FF000000"/>
        <rFont val="Scotia"/>
        <family val="2"/>
      </rPr>
      <t>Income tax expense</t>
    </r>
    <r>
      <rPr>
        <vertAlign val="superscript"/>
        <sz val="11"/>
        <color rgb="FF000000"/>
        <rFont val="Scotia"/>
        <family val="2"/>
      </rPr>
      <t>(2)</t>
    </r>
  </si>
  <si>
    <t>Net interest margin (%)⁽³⁾</t>
  </si>
  <si>
    <t>Effective tax rate (%)⁽⁴⁾</t>
  </si>
  <si>
    <r>
      <rPr>
        <sz val="7"/>
        <color rgb="FF000000"/>
        <rFont val="Scotia"/>
        <family val="2"/>
      </rPr>
      <t>(1) On December 1, 2025, the Bank completed the previously announced sale of its banking operations in Colombia, Costa Rica and Panama to Davivienda Group. In addition, on February 28, 2025, the Bank completed the sale of CrediScotia Financiera S.A. (Peru), which was announced in fiscal 2024. This page presents International Banking results excluding divested operations. For further details on divestitures, refer to Note 19 of the Q1 2026 Quarterly Report to Shareholders.</t>
    </r>
  </si>
  <si>
    <r>
      <rPr>
        <sz val="7"/>
        <color rgb="FF000000"/>
        <rFont val="Scotia"/>
        <family val="2"/>
      </rPr>
      <t>(3) Refer to non-GAAP measures on page 5 of the Q1 2026 Quarterly Report to Shareholders, available on http://www.sedarplus.ca for a description of the measure. Refer to Appendix 4 of the Supplementary Financial Information Report for reconciliation.</t>
    </r>
  </si>
  <si>
    <r>
      <rPr>
        <b/>
        <sz val="14"/>
        <color rgb="FFFFFFFF"/>
        <rFont val="Scotia"/>
        <family val="2"/>
      </rPr>
      <t>Appendix 4: Reconciliation of non-GAAP Financial Measures</t>
    </r>
  </si>
  <si>
    <r>
      <rPr>
        <b/>
        <sz val="11"/>
        <color rgb="FF000000"/>
        <rFont val="Scotia"/>
        <family val="2"/>
      </rPr>
      <t>Reconciliation of reported and adjusted results</t>
    </r>
  </si>
  <si>
    <r>
      <rPr>
        <b/>
        <sz val="11"/>
        <color rgb="FFFF0000"/>
        <rFont val="Scotia"/>
        <family val="2"/>
      </rPr>
      <t>Reported Results</t>
    </r>
  </si>
  <si>
    <r>
      <rPr>
        <sz val="11"/>
        <color rgb="FF231F20"/>
        <rFont val="Scotia"/>
        <family val="2"/>
      </rPr>
      <t>Net interest income</t>
    </r>
  </si>
  <si>
    <r>
      <rPr>
        <b/>
        <sz val="11"/>
        <color rgb="FF231F20"/>
        <rFont val="Scotia"/>
        <family val="2"/>
      </rPr>
      <t>Total revenue</t>
    </r>
  </si>
  <si>
    <r>
      <rPr>
        <sz val="11"/>
        <color rgb="FF231F20"/>
        <rFont val="Scotia"/>
        <family val="2"/>
      </rPr>
      <t>Provision for credit losses</t>
    </r>
  </si>
  <si>
    <r>
      <rPr>
        <sz val="11"/>
        <color rgb="FF231F20"/>
        <rFont val="Scotia"/>
        <family val="2"/>
      </rPr>
      <t>Income before taxes</t>
    </r>
  </si>
  <si>
    <r>
      <rPr>
        <b/>
        <sz val="11"/>
        <color rgb="FF231F20"/>
        <rFont val="Scotia"/>
        <family val="2"/>
      </rPr>
      <t>Net income</t>
    </r>
  </si>
  <si>
    <r>
      <rPr>
        <sz val="11"/>
        <color rgb="FF231F20"/>
        <rFont val="Scotia"/>
        <family val="2"/>
      </rPr>
      <t>Net income attributable to non-controlling interests in subsidiaries (NCI)</t>
    </r>
  </si>
  <si>
    <r>
      <rPr>
        <sz val="11"/>
        <color rgb="FF231F20"/>
        <rFont val="Scotia"/>
        <family val="2"/>
      </rPr>
      <t>Net income attributable to equity holders</t>
    </r>
  </si>
  <si>
    <r>
      <rPr>
        <sz val="11"/>
        <color rgb="FF000000"/>
        <rFont val="Scotia"/>
        <family val="2"/>
      </rPr>
      <t>Net income attributable to preferred shareholders and other equity instrument holders</t>
    </r>
  </si>
  <si>
    <r>
      <rPr>
        <sz val="11"/>
        <color rgb="FF231F20"/>
        <rFont val="Scotia"/>
        <family val="2"/>
      </rPr>
      <t>Net income attributable to common shareholders</t>
    </r>
  </si>
  <si>
    <r>
      <rPr>
        <b/>
        <sz val="11"/>
        <color rgb="FFFF0000"/>
        <rFont val="Scotia"/>
        <family val="2"/>
      </rPr>
      <t>Adjustments</t>
    </r>
  </si>
  <si>
    <r>
      <rPr>
        <sz val="11"/>
        <color rgb="FF231F20"/>
        <rFont val="Scotia"/>
        <family val="2"/>
      </rPr>
      <t>Adjusting items impacting non-interest income and total revenue (Pre-tax)</t>
    </r>
  </si>
  <si>
    <r>
      <rPr>
        <sz val="11"/>
        <color rgb="FF231F20"/>
        <rFont val="Scotia"/>
        <family val="2"/>
      </rPr>
      <t>Divestitures and wind-down of operations</t>
    </r>
  </si>
  <si>
    <r>
      <rPr>
        <sz val="11"/>
        <color rgb="FF231F20"/>
        <rFont val="Scotia"/>
        <family val="2"/>
      </rPr>
      <t>Amortization of acquisition-related intangible assets</t>
    </r>
  </si>
  <si>
    <r>
      <rPr>
        <sz val="11"/>
        <color rgb="FF231F20"/>
        <rFont val="Scotia"/>
        <family val="2"/>
      </rPr>
      <t>Total non-interest income and total revenue adjusting items (Pre-tax)</t>
    </r>
  </si>
  <si>
    <r>
      <rPr>
        <sz val="11"/>
        <color rgb="FF231F20"/>
        <rFont val="Scotia"/>
        <family val="2"/>
      </rPr>
      <t>Adjusting items impacting non-interest expense (Pre-tax)</t>
    </r>
  </si>
  <si>
    <r>
      <rPr>
        <sz val="11"/>
        <color rgb="FF231F20"/>
        <rFont val="Scotia"/>
        <family val="2"/>
      </rPr>
      <t>Restructuring charge and severance provisions</t>
    </r>
  </si>
  <si>
    <r>
      <rPr>
        <sz val="11"/>
        <color rgb="FF231F20"/>
        <rFont val="Scotia"/>
        <family val="2"/>
      </rPr>
      <t>Legal provision</t>
    </r>
  </si>
  <si>
    <r>
      <rPr>
        <sz val="11"/>
        <color rgb="FF231F20"/>
        <rFont val="Scotia"/>
        <family val="2"/>
      </rPr>
      <t>Impairment of non-financial assets</t>
    </r>
  </si>
  <si>
    <r>
      <rPr>
        <sz val="11"/>
        <color rgb="FF231F20"/>
        <rFont val="Scotia"/>
        <family val="2"/>
      </rPr>
      <t>Total non-interest expense adjusting items (Pre-tax)</t>
    </r>
  </si>
  <si>
    <r>
      <rPr>
        <b/>
        <sz val="11"/>
        <color rgb="FF231F20"/>
        <rFont val="Scotia"/>
        <family val="2"/>
      </rPr>
      <t>Total impact of adjusting items on net income before taxes</t>
    </r>
  </si>
  <si>
    <r>
      <rPr>
        <sz val="11"/>
        <color rgb="FF231F20"/>
        <rFont val="Scotia"/>
        <family val="2"/>
      </rPr>
      <t>Impact of adjusting items on income tax expense</t>
    </r>
  </si>
  <si>
    <r>
      <rPr>
        <b/>
        <sz val="11"/>
        <color rgb="FF231F20"/>
        <rFont val="Scotia"/>
        <family val="2"/>
      </rPr>
      <t>Total impact of adjusting items on income tax expense</t>
    </r>
  </si>
  <si>
    <r>
      <rPr>
        <b/>
        <sz val="11"/>
        <color rgb="FF231F20"/>
        <rFont val="Scotia"/>
        <family val="2"/>
      </rPr>
      <t>Total impact of adjusting items on net income</t>
    </r>
  </si>
  <si>
    <r>
      <rPr>
        <sz val="11"/>
        <color rgb="FF231F20"/>
        <rFont val="Scotia"/>
        <family val="2"/>
      </rPr>
      <t>Impact of adjusting items on NCI</t>
    </r>
  </si>
  <si>
    <r>
      <rPr>
        <b/>
        <sz val="11"/>
        <color rgb="FF231F20"/>
        <rFont val="Scotia"/>
        <family val="2"/>
      </rPr>
      <t>Total impact of adjusting items on net income attributable to equity holders and common shareholders</t>
    </r>
  </si>
  <si>
    <r>
      <rPr>
        <b/>
        <sz val="11"/>
        <color rgb="FFFF0000"/>
        <rFont val="Scotia"/>
        <family val="2"/>
      </rPr>
      <t>Adjusted Results</t>
    </r>
    <r>
      <rPr>
        <sz val="11"/>
        <color rgb="FFFF0000"/>
        <rFont val="Scotia"/>
        <family val="2"/>
      </rPr>
      <t xml:space="preserve"> </t>
    </r>
  </si>
  <si>
    <r>
      <rPr>
        <sz val="11"/>
        <color rgb="FF231F20"/>
        <rFont val="Scotia"/>
        <family val="2"/>
      </rPr>
      <t>Adjusted Net interest income</t>
    </r>
  </si>
  <si>
    <r>
      <rPr>
        <sz val="11"/>
        <color rgb="FF000000"/>
        <rFont val="Scotia"/>
        <family val="2"/>
      </rPr>
      <t>Adjusted Non-interest income</t>
    </r>
  </si>
  <si>
    <r>
      <rPr>
        <b/>
        <sz val="11"/>
        <color rgb="FF231F20"/>
        <rFont val="Scotia"/>
        <family val="2"/>
      </rPr>
      <t>Adjusted Total revenue</t>
    </r>
  </si>
  <si>
    <r>
      <rPr>
        <sz val="11"/>
        <color rgb="FF231F20"/>
        <rFont val="Scotia"/>
        <family val="2"/>
      </rPr>
      <t>Adjusted Provision for credit losses</t>
    </r>
  </si>
  <si>
    <r>
      <rPr>
        <sz val="11"/>
        <color rgb="FF000000"/>
        <rFont val="Scotia"/>
        <family val="2"/>
      </rPr>
      <t>Adjusted Non-interest expenses</t>
    </r>
  </si>
  <si>
    <r>
      <rPr>
        <sz val="11"/>
        <color rgb="FF231F20"/>
        <rFont val="Scotia"/>
        <family val="2"/>
      </rPr>
      <t>Adjusted Income before taxes</t>
    </r>
  </si>
  <si>
    <r>
      <rPr>
        <sz val="11"/>
        <color rgb="FF000000"/>
        <rFont val="Scotia"/>
        <family val="2"/>
      </rPr>
      <t>Adjusted Income tax expense</t>
    </r>
  </si>
  <si>
    <r>
      <rPr>
        <b/>
        <sz val="11"/>
        <color rgb="FF231F20"/>
        <rFont val="Scotia"/>
        <family val="2"/>
      </rPr>
      <t>Adjusted Net income</t>
    </r>
  </si>
  <si>
    <r>
      <rPr>
        <sz val="11"/>
        <color rgb="FF231F20"/>
        <rFont val="Scotia"/>
        <family val="2"/>
      </rPr>
      <t>Adjusted Net income attributable to NCI</t>
    </r>
  </si>
  <si>
    <r>
      <rPr>
        <sz val="11"/>
        <color rgb="FF231F20"/>
        <rFont val="Scotia"/>
        <family val="2"/>
      </rPr>
      <t>Adjusted Net income attributable to equity holders</t>
    </r>
  </si>
  <si>
    <r>
      <rPr>
        <sz val="11"/>
        <color rgb="FF231F20"/>
        <rFont val="Scotia"/>
        <family val="2"/>
      </rPr>
      <t>Adjusted Net income attributable to preferred shareholders and other equity instrument holders</t>
    </r>
  </si>
  <si>
    <r>
      <rPr>
        <sz val="11"/>
        <color rgb="FF231F20"/>
        <rFont val="Scotia"/>
        <family val="2"/>
      </rPr>
      <t>Adjusted Net income attributable to common shareholders</t>
    </r>
  </si>
  <si>
    <r>
      <rPr>
        <b/>
        <sz val="11"/>
        <color rgb="FF000000"/>
        <rFont val="Scotia"/>
        <family val="2"/>
      </rPr>
      <t>Reconciliation of reported and adjusted results excluding Divested Operations</t>
    </r>
  </si>
  <si>
    <r>
      <rPr>
        <sz val="11"/>
        <color rgb="FF000000"/>
        <rFont val="Scotia"/>
        <family val="2"/>
      </rPr>
      <t>Net income attributable to equity holders of the bank</t>
    </r>
  </si>
  <si>
    <r>
      <rPr>
        <sz val="11"/>
        <color rgb="FF000000"/>
        <rFont val="Scotia"/>
        <family val="2"/>
      </rPr>
      <t>Net income attributable to common sholders of the bank</t>
    </r>
  </si>
  <si>
    <r>
      <rPr>
        <b/>
        <sz val="11"/>
        <color rgb="FFFF0000"/>
        <rFont val="Scotia"/>
        <family val="2"/>
      </rPr>
      <t>Adjustments (After-Tax, NCI)</t>
    </r>
  </si>
  <si>
    <r>
      <rPr>
        <b/>
        <sz val="11"/>
        <color rgb="FF231F20"/>
        <rFont val="Scotia"/>
        <family val="2"/>
      </rPr>
      <t>Total (After-Tax, NCI)</t>
    </r>
  </si>
  <si>
    <r>
      <rPr>
        <b/>
        <sz val="11"/>
        <color rgb="FFFF0000"/>
        <rFont val="Scotia"/>
        <family val="2"/>
      </rPr>
      <t>Adjusted Results</t>
    </r>
    <r>
      <rPr>
        <sz val="11"/>
        <color rgb="FFFF0000"/>
        <rFont val="Scotia"/>
        <family val="2"/>
      </rPr>
      <t xml:space="preserve"> </t>
    </r>
    <r>
      <rPr>
        <b/>
        <sz val="11"/>
        <color rgb="FFFF0000"/>
        <rFont val="Scotia"/>
        <family val="2"/>
      </rPr>
      <t>excluding Divested Operations</t>
    </r>
  </si>
  <si>
    <r>
      <rPr>
        <b/>
        <sz val="11"/>
        <color rgb="FF000000"/>
        <rFont val="Scotia"/>
        <family val="2"/>
      </rPr>
      <t>Reported and adjusted diluted earnings per common share</t>
    </r>
  </si>
  <si>
    <r>
      <rPr>
        <sz val="11"/>
        <color rgb="FF000000"/>
        <rFont val="Scotia"/>
        <family val="2"/>
      </rPr>
      <t>Foreign currency loss on redemption of subordinated additional Tier 1 capital notes</t>
    </r>
  </si>
  <si>
    <r>
      <rPr>
        <sz val="11"/>
        <color rgb="FF231F20"/>
        <rFont val="Scotia"/>
        <family val="2"/>
      </rPr>
      <t>Net income attributable to common shareholders used to calculate basic earnings per common share</t>
    </r>
  </si>
  <si>
    <r>
      <rPr>
        <sz val="11"/>
        <color rgb="FF000000"/>
        <rFont val="Scotia"/>
        <family val="2"/>
      </rPr>
      <t>Dilutive impact of share-based payment options and others</t>
    </r>
  </si>
  <si>
    <r>
      <rPr>
        <b/>
        <sz val="11"/>
        <color rgb="FF231F20"/>
        <rFont val="Scotia"/>
        <family val="2"/>
      </rPr>
      <t>Net income attributable to common shareholders (diluted)</t>
    </r>
  </si>
  <si>
    <r>
      <rPr>
        <sz val="11"/>
        <color rgb="FF231F20"/>
        <rFont val="Scotia"/>
        <family val="2"/>
      </rPr>
      <t>Weighted average number of diluted common shares outstanding (millions)</t>
    </r>
  </si>
  <si>
    <r>
      <rPr>
        <b/>
        <sz val="11"/>
        <color rgb="FF231F20"/>
        <rFont val="Scotia"/>
        <family val="2"/>
      </rPr>
      <t>Diluted earnings per common share (in dollars)</t>
    </r>
  </si>
  <si>
    <r>
      <rPr>
        <sz val="11"/>
        <color rgb="FF000000"/>
        <rFont val="Scotia"/>
        <family val="2"/>
      </rPr>
      <t>Impact of adjusting items on net income attributable to common shareholders⁽¹⁾</t>
    </r>
  </si>
  <si>
    <r>
      <rPr>
        <sz val="11"/>
        <color rgb="FF231F20"/>
        <rFont val="Scotia"/>
        <family val="2"/>
      </rPr>
      <t>Foreign currency loss on redemption of Subordinated Additional Tier 1 Capital Notes</t>
    </r>
  </si>
  <si>
    <r>
      <rPr>
        <sz val="11"/>
        <color rgb="FF231F20"/>
        <rFont val="Scotia"/>
        <family val="2"/>
      </rPr>
      <t>Adjusted net income attributable to common shareholders used to calculate adjusted basic earnings per common share</t>
    </r>
  </si>
  <si>
    <r>
      <rPr>
        <b/>
        <sz val="11"/>
        <color rgb="FF231F20"/>
        <rFont val="Scotia"/>
        <family val="2"/>
      </rPr>
      <t>Adjusted net income attributable to common shareholders (diluted)</t>
    </r>
  </si>
  <si>
    <r>
      <rPr>
        <sz val="11"/>
        <color rgb="FF000000"/>
        <rFont val="Scotia"/>
        <family val="2"/>
      </rPr>
      <t>Weighted average number of diluted common shares outstanding (millions)</t>
    </r>
  </si>
  <si>
    <r>
      <rPr>
        <sz val="11"/>
        <color rgb="FF231F20"/>
        <rFont val="Scotia"/>
        <family val="2"/>
      </rPr>
      <t>Adjusted diluted earnings per common share (in dollars)</t>
    </r>
  </si>
  <si>
    <r>
      <rPr>
        <b/>
        <sz val="11"/>
        <color rgb="FF231F20"/>
        <rFont val="Scotia"/>
        <family val="2"/>
      </rPr>
      <t>Impact of adjustments on diluted earnings per share (in dollars)</t>
    </r>
  </si>
  <si>
    <r>
      <rPr>
        <sz val="7"/>
        <color rgb="FF000000"/>
        <rFont val="Scotia"/>
        <family val="2"/>
      </rPr>
      <t>(1) Refer to non-GAAP Measures on Notes pages 1-2 of the Supplementary Financial Information Report for the description of the adjusting items. Refer to page 33 of the Supplementary Financial Information Report for reconciliation.</t>
    </r>
  </si>
  <si>
    <r>
      <rPr>
        <b/>
        <sz val="11"/>
        <color rgb="FF000000"/>
        <rFont val="Scotia"/>
        <family val="2"/>
      </rPr>
      <t>Return on equity reported and adjusted results by operating segment</t>
    </r>
  </si>
  <si>
    <r>
      <rPr>
        <b/>
        <sz val="11"/>
        <color rgb="FFFF0000"/>
        <rFont val="Scotia"/>
        <family val="2"/>
      </rPr>
      <t>All Bank</t>
    </r>
  </si>
  <si>
    <r>
      <rPr>
        <sz val="11"/>
        <color rgb="FF000000"/>
        <rFont val="Scotia"/>
        <family val="2"/>
      </rPr>
      <t>Total average common equity⁽¹⁾</t>
    </r>
  </si>
  <si>
    <r>
      <rPr>
        <sz val="11"/>
        <color rgb="FF000000"/>
        <rFont val="Scotia"/>
        <family val="2"/>
      </rPr>
      <t>Return on equity</t>
    </r>
  </si>
  <si>
    <r>
      <rPr>
        <b/>
        <sz val="11"/>
        <color rgb="FF000000"/>
        <rFont val="Scotia"/>
        <family val="2"/>
      </rPr>
      <t>Adjusted⁽²⁾</t>
    </r>
  </si>
  <si>
    <r>
      <rPr>
        <b/>
        <sz val="11"/>
        <color rgb="FFFF0000"/>
        <rFont val="Scotia"/>
        <family val="2"/>
      </rPr>
      <t>All Bank excluding Divested Operations</t>
    </r>
  </si>
  <si>
    <r>
      <rPr>
        <b/>
        <sz val="11"/>
        <color rgb="FFFF0000"/>
        <rFont val="Scotia"/>
        <family val="2"/>
      </rPr>
      <t>Global Wealth Management</t>
    </r>
  </si>
  <si>
    <r>
      <rPr>
        <sz val="7"/>
        <color rgb="FF000000"/>
        <rFont val="Scotia"/>
        <family val="2"/>
      </rPr>
      <t>(1) Average amounts calculated using methods intended to approximate the daily average balances for the period.</t>
    </r>
  </si>
  <si>
    <r>
      <rPr>
        <sz val="7"/>
        <color rgb="FF000000"/>
        <rFont val="Scotia"/>
        <family val="2"/>
      </rPr>
      <t>(2) Refer to non-GAAP Measures on Notes pages 1-2 of the Supplementary Financial Information Report for the description of the adjusting items. Refer to page 33 of the Supplementary Financial Information Report for reconciliation.</t>
    </r>
  </si>
  <si>
    <r>
      <rPr>
        <sz val="7"/>
        <color rgb="FF000000"/>
        <rFont val="Scotia"/>
        <family val="2"/>
      </rPr>
      <t>(3) Refer to page 34 of the Supplementary Financial Information Report for reconciliation.</t>
    </r>
  </si>
  <si>
    <r>
      <rPr>
        <b/>
        <sz val="11"/>
        <color rgb="FF000000"/>
        <rFont val="Scotia"/>
        <family val="2"/>
      </rPr>
      <t>Net Interest Margin by operating segment</t>
    </r>
  </si>
  <si>
    <r>
      <rPr>
        <sz val="11"/>
        <color rgb="FF000000"/>
        <rFont val="Scotia"/>
        <family val="2"/>
      </rPr>
      <t>FY2025</t>
    </r>
  </si>
  <si>
    <r>
      <rPr>
        <sz val="11"/>
        <color rgb="FF000000"/>
        <rFont val="Scotia"/>
        <family val="2"/>
      </rPr>
      <t>FY2024</t>
    </r>
  </si>
  <si>
    <r>
      <rPr>
        <b/>
        <sz val="11"/>
        <color rgb="FF000000"/>
        <rFont val="Scotia"/>
        <family val="2"/>
      </rPr>
      <t>Average total assets</t>
    </r>
    <r>
      <rPr>
        <b/>
        <vertAlign val="superscript"/>
        <sz val="11"/>
        <color rgb="FF333333"/>
        <rFont val="Scotia"/>
        <family val="2"/>
      </rPr>
      <t>⁽¹⁾</t>
    </r>
  </si>
  <si>
    <r>
      <rPr>
        <sz val="11"/>
        <color rgb="FF000000"/>
        <rFont val="Scotia"/>
        <family val="2"/>
      </rPr>
      <t>Less: Non-earning assets</t>
    </r>
  </si>
  <si>
    <r>
      <rPr>
        <sz val="11"/>
        <color rgb="FF000000"/>
        <rFont val="Scotia"/>
        <family val="2"/>
      </rPr>
      <t>Average total earning assets</t>
    </r>
    <r>
      <rPr>
        <vertAlign val="superscript"/>
        <sz val="11"/>
        <color rgb="FF333333"/>
        <rFont val="Scotia"/>
        <family val="2"/>
      </rPr>
      <t>⁽¹⁾</t>
    </r>
  </si>
  <si>
    <r>
      <rPr>
        <sz val="11"/>
        <color rgb="FF000000"/>
        <rFont val="Scotia"/>
        <family val="2"/>
      </rPr>
      <t>Less:</t>
    </r>
  </si>
  <si>
    <r>
      <rPr>
        <sz val="11"/>
        <color rgb="FF000000"/>
        <rFont val="Scotia"/>
        <family val="2"/>
      </rPr>
      <t>Other deductions</t>
    </r>
  </si>
  <si>
    <r>
      <rPr>
        <b/>
        <sz val="11"/>
        <color rgb="FF000000"/>
        <rFont val="Scotia"/>
        <family val="2"/>
      </rPr>
      <t>Average core earning assets</t>
    </r>
    <r>
      <rPr>
        <b/>
        <vertAlign val="superscript"/>
        <sz val="11"/>
        <color rgb="FF333333"/>
        <rFont val="Scotia"/>
        <family val="2"/>
      </rPr>
      <t>⁽¹⁾</t>
    </r>
  </si>
  <si>
    <r>
      <rPr>
        <b/>
        <sz val="11"/>
        <color rgb="FF000000"/>
        <rFont val="Scotia"/>
        <family val="2"/>
      </rPr>
      <t>Net Interest Income</t>
    </r>
  </si>
  <si>
    <r>
      <rPr>
        <sz val="11"/>
        <color rgb="FF000000"/>
        <rFont val="Scotia"/>
        <family val="2"/>
      </rPr>
      <t>Less: Non-core net interest income</t>
    </r>
  </si>
  <si>
    <r>
      <rPr>
        <b/>
        <sz val="11"/>
        <color rgb="FF000000"/>
        <rFont val="Scotia"/>
        <family val="2"/>
      </rPr>
      <t>Net interest income on core earning assets</t>
    </r>
  </si>
  <si>
    <t>Net  Interest Margin (%)⁽²⁾</t>
  </si>
  <si>
    <r>
      <rPr>
        <b/>
        <sz val="11"/>
        <color rgb="FFFF0000"/>
        <rFont val="Scotia"/>
        <family val="2"/>
      </rPr>
      <t>Canadian Banking</t>
    </r>
  </si>
  <si>
    <r>
      <rPr>
        <b/>
        <sz val="11"/>
        <color rgb="FFFF0000"/>
        <rFont val="Scotia"/>
        <family val="2"/>
      </rPr>
      <t>International Banking</t>
    </r>
  </si>
  <si>
    <t>Net Interest Margin (%)⁽²⁾</t>
  </si>
  <si>
    <r>
      <rPr>
        <sz val="7"/>
        <color rgb="FF000000"/>
        <rFont val="Scotia"/>
        <family val="2"/>
      </rPr>
      <t>(1) Average balances represents the average of daily balance for the period.</t>
    </r>
  </si>
  <si>
    <r>
      <rPr>
        <sz val="7"/>
        <color rgb="FF000000"/>
        <rFont val="Scotia"/>
        <family val="2"/>
      </rPr>
      <t>(2) Refer to non-GAAP measures on page 5 of the Q1 2026 Quarterly Report to Shareholders, available on http://www.sedarplus.ca for a description of the measure.</t>
    </r>
  </si>
  <si>
    <r>
      <rPr>
        <b/>
        <sz val="11"/>
        <color rgb="FF000000"/>
        <rFont val="Scotia"/>
        <family val="2"/>
      </rPr>
      <t>Net Interest Margin by International Banking Region</t>
    </r>
  </si>
  <si>
    <r>
      <rPr>
        <sz val="11"/>
        <color rgb="FFFFFFFF"/>
        <rFont val="Scotia"/>
        <family val="2"/>
      </rPr>
      <t>2026</t>
    </r>
  </si>
  <si>
    <r>
      <rPr>
        <b/>
        <sz val="11"/>
        <color rgb="FFFF0000"/>
        <rFont val="Scotia"/>
        <family val="2"/>
      </rPr>
      <t>Latin America</t>
    </r>
  </si>
  <si>
    <r>
      <rPr>
        <sz val="11"/>
        <color rgb="FF000000"/>
        <rFont val="Scotia"/>
        <family val="2"/>
      </rPr>
      <t>Non-core net interest income</t>
    </r>
  </si>
  <si>
    <r>
      <rPr>
        <b/>
        <sz val="11"/>
        <color rgb="FFFF0000"/>
        <rFont val="Scotia"/>
        <family val="2"/>
      </rPr>
      <t>Caribbean</t>
    </r>
  </si>
  <si>
    <r>
      <rPr>
        <b/>
        <sz val="11"/>
        <color rgb="FFFF0000"/>
        <rFont val="Scotia"/>
        <family val="2"/>
      </rPr>
      <t>Central America</t>
    </r>
  </si>
  <si>
    <r>
      <rPr>
        <sz val="7"/>
        <color rgb="FF000000"/>
        <rFont val="Scotia"/>
        <family val="2"/>
      </rPr>
      <t>(1) Average balances represents the average of daily balance for the period</t>
    </r>
  </si>
  <si>
    <r>
      <rPr>
        <b/>
        <sz val="11"/>
        <color rgb="FF000000"/>
        <rFont val="Scotia"/>
        <family val="2"/>
      </rPr>
      <t>Net Interest Margin excluding Divested Operations</t>
    </r>
  </si>
  <si>
    <r>
      <rPr>
        <sz val="11"/>
        <color rgb="FF000000"/>
        <rFont val="Scotia"/>
        <family val="2"/>
      </rPr>
      <t>Average core earning assets</t>
    </r>
    <r>
      <rPr>
        <vertAlign val="superscript"/>
        <sz val="11"/>
        <color rgb="FF000000"/>
        <rFont val="Scotia"/>
        <family val="2"/>
      </rPr>
      <t xml:space="preserve"> (1)</t>
    </r>
  </si>
  <si>
    <r>
      <rPr>
        <sz val="11"/>
        <color rgb="FF000000"/>
        <rFont val="Scotia"/>
        <family val="2"/>
      </rPr>
      <t>Less: Average core earning assets from divested operations</t>
    </r>
  </si>
  <si>
    <r>
      <rPr>
        <sz val="11"/>
        <color rgb="FF000000"/>
        <rFont val="Scotia"/>
        <family val="2"/>
      </rPr>
      <t>Average core earning assets excluding divested operations</t>
    </r>
  </si>
  <si>
    <r>
      <rPr>
        <sz val="11"/>
        <color rgb="FF000000"/>
        <rFont val="Scotia"/>
        <family val="2"/>
      </rPr>
      <t xml:space="preserve">Core net interest income </t>
    </r>
  </si>
  <si>
    <r>
      <rPr>
        <sz val="11"/>
        <color rgb="FF000000"/>
        <rFont val="Scotia"/>
        <family val="2"/>
      </rPr>
      <t>Less: Core net interest income from divested operations</t>
    </r>
  </si>
  <si>
    <r>
      <rPr>
        <sz val="11"/>
        <color rgb="FF000000"/>
        <rFont val="Scotia"/>
        <family val="2"/>
      </rPr>
      <t>Core net interest income excluding divested operations</t>
    </r>
  </si>
  <si>
    <t>Net Interest Margin excluding divested operations (%)⁽²⁾</t>
  </si>
  <si>
    <r>
      <rPr>
        <b/>
        <sz val="11"/>
        <color rgb="FFFF0000"/>
        <rFont val="Scotia"/>
        <family val="2"/>
      </rPr>
      <t>International Banking excluding Divested Operations</t>
    </r>
  </si>
  <si>
    <r>
      <rPr>
        <sz val="7"/>
        <color rgb="FF000000"/>
        <rFont val="Scotia"/>
        <family val="2"/>
      </rPr>
      <t xml:space="preserve">(1) Average balances represents the average of daily balance for the period. </t>
    </r>
  </si>
  <si>
    <t>In Q4 2025, the Bank recorded a restructuring charge and severance provision as well as other related charges of $373 million ($270 million after-tax) primarily related to workforce reductions. These amounts reflect actions taken by the Bank to simplify its organizational structure in Canadian Banking, restructure and right-size Asia operations in Global Banking and Markets and regionalize activities across its international footprint, in line with the Bank’s enterprise strategy. For further details, please refer to Note 22 of the audited consolidated financial statements in the 2025 Annual Report. In Q4 2024, the Bank recorded severance provisions of $53 million ($38 million after-tax) related to the Bank’s continued efforts to streamline its organizational structure and support execution of the Bank’s strategy.</t>
  </si>
  <si>
    <r>
      <rPr>
        <sz val="7"/>
        <color rgb="FF000000"/>
        <rFont val="Scotia"/>
        <family val="2"/>
      </rPr>
      <t>(4)</t>
    </r>
    <r>
      <rPr>
        <vertAlign val="superscript"/>
        <sz val="7"/>
        <color rgb="FF000000"/>
        <rFont val="Scotia"/>
        <family val="2"/>
      </rPr>
      <t xml:space="preserve"> </t>
    </r>
    <r>
      <rPr>
        <sz val="7"/>
        <color rgb="FF000000"/>
        <rFont val="Scotia"/>
        <family val="2"/>
      </rPr>
      <t>Recorded in Other operating segment - non interest expenses.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</si>
</sst>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0_);_(* \(#,##0\);_(* &quot;-&quot;_);_(@_)"/>
    <numFmt numFmtId="43" formatCode="_(* #,##0.00_);_(* \(#,##0.00\);_(* &quot;-&quot;??_);_(@_)"/>
    <numFmt numFmtId="164" formatCode="* 0_);_(* \(0\);_(* &quot;-&quot;_);_(@_)"/>
    <numFmt numFmtId="165" formatCode="_(* #,##0_);_(* \(#,##0\);_(* &quot;-&quot;_);_(* @_)"/>
    <numFmt numFmtId="166" formatCode="* 0_);_(* \(0\);_(* &quot;-&quot;_);_(* @_)"/>
    <numFmt numFmtId="167" formatCode="_(* #,##0.00_);_(* \(#,##0.00\);_(* &quot;-&quot;_);_(* @_)"/>
    <numFmt numFmtId="168" formatCode="_(* #,##0.0_);_(* \(#,##0.0\);_(* &quot;-&quot;_);_(* @_)"/>
    <numFmt numFmtId="169" formatCode="_(* #,##0.0_);_(* \(#,##0.0\);_(* &quot;-&quot;_);_(@_)"/>
    <numFmt numFmtId="170" formatCode="_(* #,##0.00_);_(* \(#,##0.00\);_(* &quot;-&quot;_);_(@_)"/>
    <numFmt numFmtId="171" formatCode="#,##0;\(#,##0\);* &quot;-&quot;;@"/>
    <numFmt numFmtId="172" formatCode="#,##0.00;\(#,##0.00\);* &quot;-&quot;;@"/>
    <numFmt numFmtId="173" formatCode="_(* #,##0_);_(* \(#,##0\);_(* &quot;-&quot;??_);_(@_)"/>
    <numFmt numFmtId="174" formatCode="#,##0,,;\(#,##0,,\);* &quot;-&quot;;@"/>
    <numFmt numFmtId="175" formatCode="_(* 0_);_(* \(0\);_(* &quot;-&quot;_);* @_)"/>
    <numFmt numFmtId="176" formatCode="* #,##0_);_(* \(#,##0\);_(* &quot;-&quot;??_);_(@_)"/>
    <numFmt numFmtId="177" formatCode="* #,##0_);_(* \(#,##0\);_(* &quot;-&quot;_);_(* @_)"/>
    <numFmt numFmtId="178" formatCode="#,##0.0,,,;\(#,##0.0,,,\);* &quot;-&quot;;@"/>
    <numFmt numFmtId="179" formatCode="* #,##0_);_(* \(#,##0\);_(* &quot;-&quot;_);_(@_)"/>
    <numFmt numFmtId="180" formatCode="#,##0;\-#,##0;* &quot;-&quot;;@"/>
    <numFmt numFmtId="181" formatCode="[&lt;=9999999]###\-####;###\-###\-####"/>
    <numFmt numFmtId="182" formatCode="mmmm\ d\,\ yyyy"/>
    <numFmt numFmtId="183" formatCode="0.0%"/>
    <numFmt numFmtId="184" formatCode="#,##0.0;\-#,##0.0"/>
    <numFmt numFmtId="185" formatCode="_(* #,##0.0%_);_(* \(#,##0.0%\);_(* &quot;-&quot;_);_(* @_)"/>
  </numFmts>
  <fonts count="9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ourier New"/>
      <family val="3"/>
    </font>
    <font>
      <i/>
      <sz val="9"/>
      <color rgb="FF0070C0"/>
      <name val="Courier New"/>
      <family val="3"/>
    </font>
    <font>
      <sz val="11"/>
      <color theme="1"/>
      <name val="Scotia"/>
      <family val="2"/>
    </font>
    <font>
      <sz val="60"/>
      <color rgb="FFEC101A"/>
      <name val="Scotia Headline"/>
      <family val="2"/>
    </font>
    <font>
      <sz val="48"/>
      <color rgb="FFEC101A"/>
      <name val="Scotia Headline"/>
      <family val="2"/>
    </font>
    <font>
      <sz val="36"/>
      <color rgb="FF000000"/>
      <name val="Scotia Headline"/>
      <family val="2"/>
    </font>
    <font>
      <sz val="18"/>
      <color rgb="FF000000"/>
      <name val="Scotia Headline"/>
      <family val="2"/>
    </font>
    <font>
      <sz val="12"/>
      <color rgb="FF000000"/>
      <name val="Scotia"/>
      <family val="2"/>
    </font>
    <font>
      <b/>
      <sz val="18"/>
      <color rgb="FF000000"/>
      <name val="Scotia Headline"/>
      <family val="2"/>
    </font>
    <font>
      <u/>
      <sz val="12"/>
      <color theme="10"/>
      <name val="Scotia"/>
      <family val="2"/>
    </font>
    <font>
      <b/>
      <sz val="11"/>
      <color theme="0"/>
      <name val="Scotia"/>
      <family val="2"/>
    </font>
    <font>
      <b/>
      <sz val="9"/>
      <color theme="0"/>
      <name val="Scotia"/>
      <family val="2"/>
    </font>
    <font>
      <b/>
      <sz val="11"/>
      <color rgb="FFFF0000"/>
      <name val="Scotia"/>
      <family val="2"/>
    </font>
    <font>
      <sz val="11"/>
      <color rgb="FF0000FF"/>
      <name val="Scotia"/>
      <family val="2"/>
    </font>
    <font>
      <sz val="11"/>
      <name val="Scotia"/>
      <family val="2"/>
    </font>
    <font>
      <b/>
      <sz val="11"/>
      <name val="Scotia"/>
      <family val="2"/>
    </font>
    <font>
      <sz val="11"/>
      <color theme="10"/>
      <name val="Scotia"/>
      <family val="2"/>
    </font>
    <font>
      <b/>
      <sz val="9"/>
      <color theme="1"/>
      <name val="Scotia"/>
      <family val="2"/>
    </font>
    <font>
      <sz val="9"/>
      <color theme="1"/>
      <name val="Scotia"/>
      <family val="2"/>
    </font>
    <font>
      <sz val="10"/>
      <color theme="1"/>
      <name val="Arial"/>
      <family val="2"/>
    </font>
    <font>
      <b/>
      <sz val="14"/>
      <color theme="0"/>
      <name val="Scotia"/>
      <family val="2"/>
    </font>
    <font>
      <b/>
      <sz val="14"/>
      <color rgb="FFFFFFFF"/>
      <name val="Scotia"/>
      <family val="2"/>
    </font>
    <font>
      <b/>
      <sz val="11"/>
      <color rgb="FF000000"/>
      <name val="Scotia"/>
      <family val="2"/>
    </font>
    <font>
      <sz val="11"/>
      <color rgb="FF000000"/>
      <name val="Scotia"/>
      <family val="2"/>
    </font>
    <font>
      <b/>
      <sz val="11"/>
      <color theme="1"/>
      <name val="Scotia"/>
      <family val="2"/>
    </font>
    <font>
      <sz val="10"/>
      <color theme="1"/>
      <name val="Scotia"/>
      <family val="2"/>
    </font>
    <font>
      <b/>
      <sz val="10"/>
      <color rgb="FF000000"/>
      <name val="Scotia"/>
      <family val="2"/>
    </font>
    <font>
      <sz val="10"/>
      <color rgb="FF000000"/>
      <name val="Scotia"/>
      <family val="2"/>
    </font>
    <font>
      <i/>
      <sz val="10"/>
      <color rgb="FFFF0000"/>
      <name val="Scotia"/>
      <family val="2"/>
    </font>
    <font>
      <b/>
      <sz val="10"/>
      <color theme="0"/>
      <name val="Scotia"/>
      <family val="2"/>
    </font>
    <font>
      <sz val="10"/>
      <color theme="0"/>
      <name val="Scotia"/>
      <family val="2"/>
    </font>
    <font>
      <sz val="10"/>
      <name val="Scotia"/>
      <family val="2"/>
    </font>
    <font>
      <b/>
      <sz val="10"/>
      <color rgb="FFFF0000"/>
      <name val="Scotia"/>
      <family val="2"/>
    </font>
    <font>
      <b/>
      <sz val="10"/>
      <color theme="1"/>
      <name val="Scotia"/>
      <family val="2"/>
    </font>
    <font>
      <b/>
      <sz val="6"/>
      <color theme="1"/>
      <name val="Scotia"/>
      <family val="2"/>
    </font>
    <font>
      <sz val="6"/>
      <color theme="1"/>
      <name val="Scotia"/>
      <family val="2"/>
    </font>
    <font>
      <sz val="7"/>
      <color theme="1"/>
      <name val="Scotia"/>
      <family val="2"/>
    </font>
    <font>
      <sz val="7"/>
      <color rgb="FF000000"/>
      <name val="Scotia"/>
      <family val="2"/>
    </font>
    <font>
      <vertAlign val="superscript"/>
      <sz val="7"/>
      <color rgb="FF000000"/>
      <name val="Scotia"/>
      <family val="2"/>
    </font>
    <font>
      <sz val="9"/>
      <color rgb="FF000000"/>
      <name val="Scotia"/>
      <family val="2"/>
    </font>
    <font>
      <b/>
      <sz val="7"/>
      <color theme="1"/>
      <name val="Scotia"/>
      <family val="2"/>
    </font>
    <font>
      <b/>
      <sz val="7"/>
      <color rgb="FF000000"/>
      <name val="Scotia"/>
      <family val="2"/>
    </font>
    <font>
      <i/>
      <sz val="11"/>
      <color rgb="FFFF0000"/>
      <name val="Scotia"/>
      <family val="2"/>
    </font>
    <font>
      <sz val="11"/>
      <color rgb="FFFFFFFF"/>
      <name val="Scotia"/>
      <family val="2"/>
    </font>
    <font>
      <sz val="7"/>
      <name val="Scotia"/>
      <family val="2"/>
    </font>
    <font>
      <b/>
      <i/>
      <sz val="11"/>
      <color rgb="FFFF0000"/>
      <name val="Scotia"/>
      <family val="2"/>
    </font>
    <font>
      <sz val="14"/>
      <color theme="1"/>
      <name val="Calibri"/>
      <family val="2"/>
      <scheme val="minor"/>
    </font>
    <font>
      <b/>
      <sz val="11"/>
      <color theme="0" tint="-4.8707541123691522E-2"/>
      <name val="Scotia"/>
      <family val="2"/>
    </font>
    <font>
      <b/>
      <sz val="11"/>
      <color rgb="FFFFFFFF"/>
      <name val="Scotia"/>
      <family val="2"/>
    </font>
    <font>
      <sz val="11"/>
      <color theme="0"/>
      <name val="Scotia"/>
      <family val="2"/>
    </font>
    <font>
      <sz val="10"/>
      <color rgb="FF000000"/>
      <name val="Arial"/>
      <family val="2"/>
    </font>
    <font>
      <sz val="7"/>
      <color theme="1"/>
      <name val="Calibri"/>
      <family val="2"/>
      <scheme val="minor"/>
    </font>
    <font>
      <sz val="11"/>
      <color rgb="FFFF0000"/>
      <name val="Scotia"/>
      <family val="2"/>
    </font>
    <font>
      <sz val="6"/>
      <name val="Scotia"/>
      <family val="2"/>
    </font>
    <font>
      <b/>
      <sz val="6"/>
      <name val="Scotia"/>
      <family val="2"/>
    </font>
    <font>
      <b/>
      <sz val="7"/>
      <name val="Scotia"/>
      <family val="2"/>
    </font>
    <font>
      <i/>
      <sz val="11"/>
      <color theme="0"/>
      <name val="Scotia"/>
      <family val="2"/>
    </font>
    <font>
      <sz val="14"/>
      <color rgb="FFFFFFFF"/>
      <name val="Scotia"/>
      <family val="2"/>
    </font>
    <font>
      <b/>
      <sz val="11"/>
      <color theme="0" tint="-4.9470503860591451E-2"/>
      <name val="Scotia"/>
      <family val="2"/>
    </font>
    <font>
      <sz val="11"/>
      <color theme="0" tint="-4.9470503860591451E-2"/>
      <name val="Scotia"/>
      <family val="2"/>
    </font>
    <font>
      <b/>
      <vertAlign val="superscript"/>
      <sz val="11"/>
      <color rgb="FF000000"/>
      <name val="Scotia"/>
      <family val="2"/>
    </font>
    <font>
      <b/>
      <sz val="11"/>
      <color theme="0" tint="-4.9623096407971433E-2"/>
      <name val="Scotia"/>
      <family val="2"/>
    </font>
    <font>
      <sz val="11"/>
      <color theme="0" tint="-4.9623096407971433E-2"/>
      <name val="Scotia"/>
      <family val="2"/>
    </font>
    <font>
      <vertAlign val="superscript"/>
      <sz val="11"/>
      <color rgb="FF000000"/>
      <name val="Scotia"/>
      <family val="2"/>
    </font>
    <font>
      <u/>
      <sz val="11"/>
      <color theme="1"/>
      <name val="Scotia"/>
      <family val="2"/>
    </font>
    <font>
      <sz val="6"/>
      <color theme="1"/>
      <name val="Calibri"/>
      <family val="2"/>
      <scheme val="minor"/>
    </font>
    <font>
      <b/>
      <sz val="11"/>
      <color theme="0" tint="-4.9073763237403485E-2"/>
      <name val="Scotia"/>
      <family val="2"/>
    </font>
    <font>
      <sz val="11"/>
      <color theme="0" tint="-4.9073763237403485E-2"/>
      <name val="Scotia"/>
      <family val="2"/>
    </font>
    <font>
      <sz val="11"/>
      <color rgb="FFF2F2F2"/>
      <name val="Scotia"/>
      <family val="2"/>
    </font>
    <font>
      <b/>
      <sz val="11"/>
      <color theme="0" tint="-4.8188726462599564E-2"/>
      <name val="Scotia"/>
      <family val="2"/>
    </font>
    <font>
      <sz val="11"/>
      <color theme="0" tint="-4.8188726462599564E-2"/>
      <name val="Scotia"/>
      <family val="2"/>
    </font>
    <font>
      <b/>
      <sz val="11"/>
      <color rgb="FFF3F3F3"/>
      <name val="Scotia"/>
      <family val="2"/>
    </font>
    <font>
      <sz val="11"/>
      <color rgb="FFF3F3F3"/>
      <name val="Scotia"/>
      <family val="2"/>
    </font>
    <font>
      <b/>
      <vertAlign val="superscript"/>
      <sz val="11"/>
      <color rgb="FFFF0000"/>
      <name val="Scotia"/>
      <family val="2"/>
    </font>
    <font>
      <b/>
      <vertAlign val="superscript"/>
      <sz val="14"/>
      <color rgb="FFFFFFFF"/>
      <name val="Scotia"/>
      <family val="2"/>
    </font>
    <font>
      <sz val="10"/>
      <color rgb="FF000000"/>
      <name val="Times New Roman"/>
      <family val="1"/>
    </font>
    <font>
      <sz val="11"/>
      <color rgb="FF231F20"/>
      <name val="Scotia"/>
      <family val="2"/>
    </font>
    <font>
      <b/>
      <sz val="11"/>
      <color rgb="FF231F20"/>
      <name val="Scotia"/>
      <family val="2"/>
    </font>
    <font>
      <b/>
      <sz val="9"/>
      <color rgb="FF231F20"/>
      <name val="Scotia"/>
      <family val="2"/>
    </font>
    <font>
      <b/>
      <vertAlign val="superscript"/>
      <sz val="11"/>
      <color rgb="FF333333"/>
      <name val="Scotia"/>
      <family val="2"/>
    </font>
    <font>
      <vertAlign val="superscript"/>
      <sz val="11"/>
      <color rgb="FF333333"/>
      <name val="Scotia"/>
      <family val="2"/>
    </font>
    <font>
      <sz val="11"/>
      <color rgb="FF000000"/>
      <name val="Calibri"/>
      <family val="2"/>
      <scheme val="minor"/>
    </font>
    <font>
      <b/>
      <sz val="11"/>
      <color theme="0" tint="-4.858546708578753E-2"/>
      <name val="Scotia"/>
      <family val="2"/>
    </font>
    <font>
      <sz val="11"/>
      <color theme="0" tint="-4.858546708578753E-2"/>
      <name val="Scotia"/>
      <family val="2"/>
    </font>
    <font>
      <sz val="7"/>
      <color rgb="FF000000"/>
      <name val="Arial"/>
      <family val="2"/>
    </font>
  </fonts>
  <fills count="10">
    <fill>
      <patternFill patternType="none"/>
    </fill>
    <fill>
      <patternFill patternType="gray125"/>
    </fill>
    <fill>
      <patternFill patternType="solid">
        <fgColor rgb="FFFF0000"/>
        <bgColor indexed="64"/>
      </patternFill>
    </fill>
    <fill>
      <patternFill patternType="solid">
        <fgColor indexed="65"/>
        <bgColor indexed="64"/>
      </patternFill>
    </fill>
    <fill>
      <patternFill patternType="solid">
        <fgColor rgb="FFFFFFFF"/>
        <bgColor indexed="64"/>
      </patternFill>
    </fill>
    <fill>
      <patternFill patternType="solid">
        <fgColor rgb="FFFAFAFA"/>
        <bgColor indexed="64"/>
      </patternFill>
    </fill>
    <fill>
      <patternFill patternType="solid">
        <fgColor rgb="FFF8F8F8"/>
        <bgColor indexed="64"/>
      </patternFill>
    </fill>
    <fill>
      <patternFill patternType="solid">
        <fgColor rgb="FFF7F7F7"/>
        <bgColor indexed="64"/>
      </patternFill>
    </fill>
    <fill>
      <patternFill patternType="solid">
        <fgColor rgb="FFF4F4F4"/>
        <bgColor indexed="64"/>
      </patternFill>
    </fill>
    <fill>
      <patternFill patternType="solid">
        <fgColor rgb="FFF3F3F3"/>
        <bgColor indexed="64"/>
      </patternFill>
    </fill>
  </fills>
  <borders count="442">
    <border>
      <left/>
      <right/>
      <top/>
      <bottom/>
      <diagonal/>
    </border>
    <border>
      <left/>
      <right/>
      <top/>
      <bottom style="thin">
        <color theme="0" tint="-4.5716727195043792E-2"/>
      </bottom>
      <diagonal/>
    </border>
    <border>
      <left/>
      <right/>
      <top style="thin">
        <color theme="0" tint="-4.5716727195043792E-2"/>
      </top>
      <bottom style="thin">
        <color theme="0" tint="-4.5716727195043792E-2"/>
      </bottom>
      <diagonal/>
    </border>
    <border>
      <left/>
      <right/>
      <top/>
      <bottom style="thin">
        <color rgb="FFDCDCDC"/>
      </bottom>
      <diagonal/>
    </border>
    <border>
      <left/>
      <right style="thin">
        <color rgb="FFDCDCDC"/>
      </right>
      <top style="thin">
        <color rgb="FFDCDCDC"/>
      </top>
      <bottom style="thin">
        <color rgb="FFDCDCDC"/>
      </bottom>
      <diagonal/>
    </border>
    <border>
      <left style="thin">
        <color rgb="FFDCDCDC"/>
      </left>
      <right style="thin">
        <color rgb="FFDCDCDC"/>
      </right>
      <top style="thin">
        <color rgb="FFDCDCDC"/>
      </top>
      <bottom style="thin">
        <color rgb="FFDCDCDC"/>
      </bottom>
      <diagonal/>
    </border>
    <border>
      <left style="thin">
        <color rgb="FFDCDCDC"/>
      </left>
      <right/>
      <top style="thin">
        <color rgb="FFDCDCDC"/>
      </top>
      <bottom style="thin">
        <color rgb="FFDCDCDC"/>
      </bottom>
      <diagonal/>
    </border>
    <border>
      <left/>
      <right/>
      <top style="thin">
        <color rgb="FFDCDCDC"/>
      </top>
      <bottom style="thin">
        <color rgb="FFDCDCDC"/>
      </bottom>
      <diagonal/>
    </border>
    <border>
      <left/>
      <right style="thin">
        <color rgb="FFDCDCDC"/>
      </right>
      <top style="thin">
        <color rgb="FFDCDCDC"/>
      </top>
      <bottom style="thin">
        <color rgb="FFF5F5F5"/>
      </bottom>
      <diagonal/>
    </border>
    <border>
      <left style="thin">
        <color rgb="FFDCDCDC"/>
      </left>
      <right style="thin">
        <color rgb="FFDCDCDC"/>
      </right>
      <top style="thin">
        <color rgb="FFDCDCDC"/>
      </top>
      <bottom style="thin">
        <color rgb="FFF5F5F5"/>
      </bottom>
      <diagonal/>
    </border>
    <border>
      <left style="thin">
        <color rgb="FFDCDCDC"/>
      </left>
      <right/>
      <top style="thin">
        <color rgb="FFDCDCDC"/>
      </top>
      <bottom style="thin">
        <color rgb="FFF5F5F5"/>
      </bottom>
      <diagonal/>
    </border>
    <border>
      <left/>
      <right/>
      <top style="thin">
        <color rgb="FFDCDCDC"/>
      </top>
      <bottom style="thin">
        <color rgb="FFF5F5F5"/>
      </bottom>
      <diagonal/>
    </border>
    <border>
      <left/>
      <right style="thin">
        <color rgb="FFDCDCDC"/>
      </right>
      <top style="thin">
        <color rgb="FFF5F5F5"/>
      </top>
      <bottom style="thin">
        <color rgb="FFF5F5F5"/>
      </bottom>
      <diagonal/>
    </border>
    <border>
      <left style="thin">
        <color rgb="FFDCDCDC"/>
      </left>
      <right style="thin">
        <color rgb="FFDCDCDC"/>
      </right>
      <top style="thin">
        <color rgb="FFF5F5F5"/>
      </top>
      <bottom style="thin">
        <color rgb="FFF5F5F5"/>
      </bottom>
      <diagonal/>
    </border>
    <border>
      <left style="thin">
        <color rgb="FFDCDCDC"/>
      </left>
      <right/>
      <top style="thin">
        <color rgb="FFF5F5F5"/>
      </top>
      <bottom style="thin">
        <color rgb="FFF5F5F5"/>
      </bottom>
      <diagonal/>
    </border>
    <border>
      <left/>
      <right/>
      <top style="thin">
        <color rgb="FFF5F5F5"/>
      </top>
      <bottom style="thin">
        <color rgb="FFF5F5F5"/>
      </bottom>
      <diagonal/>
    </border>
    <border>
      <left/>
      <right/>
      <top style="thin">
        <color rgb="FFDCDCDC"/>
      </top>
      <bottom/>
      <diagonal/>
    </border>
    <border>
      <left/>
      <right/>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F3F3F3"/>
      </right>
      <top style="thin">
        <color rgb="FFD9D9D9"/>
      </top>
      <bottom style="thin">
        <color rgb="FFD9D9D9"/>
      </bottom>
      <diagonal/>
    </border>
    <border>
      <left style="thin">
        <color rgb="FFF3F3F3"/>
      </left>
      <right style="thin">
        <color rgb="FFD9D9D9"/>
      </right>
      <top style="thin">
        <color rgb="FFD9D9D9"/>
      </top>
      <bottom style="thin">
        <color rgb="FFD9D9D9"/>
      </bottom>
      <diagonal/>
    </border>
    <border>
      <left style="thin">
        <color rgb="FFF3F3F3"/>
      </left>
      <right/>
      <top style="thin">
        <color rgb="FFD9D9D9"/>
      </top>
      <bottom style="thin">
        <color rgb="FFD9D9D9"/>
      </bottom>
      <diagonal/>
    </border>
    <border>
      <left/>
      <right style="thin">
        <color rgb="FFD9D9D9"/>
      </right>
      <top style="thin">
        <color rgb="FFD9D9D9"/>
      </top>
      <bottom/>
      <diagonal/>
    </border>
    <border>
      <left style="thin">
        <color rgb="FFD9D9D9"/>
      </left>
      <right style="thin">
        <color rgb="FFD9D9D9"/>
      </right>
      <top style="thin">
        <color rgb="FFD9D9D9"/>
      </top>
      <bottom style="thin">
        <color rgb="FFF3F3F3"/>
      </bottom>
      <diagonal/>
    </border>
    <border>
      <left style="thin">
        <color rgb="FFD9D9D9"/>
      </left>
      <right style="thin">
        <color rgb="FFF3F3F3"/>
      </right>
      <top style="thin">
        <color rgb="FFD9D9D9"/>
      </top>
      <bottom style="thin">
        <color rgb="FFF3F3F3"/>
      </bottom>
      <diagonal/>
    </border>
    <border>
      <left style="thin">
        <color rgb="FFF3F3F3"/>
      </left>
      <right style="thin">
        <color rgb="FFD9D9D9"/>
      </right>
      <top style="thin">
        <color rgb="FFD9D9D9"/>
      </top>
      <bottom style="thin">
        <color rgb="FFF3F3F3"/>
      </bottom>
      <diagonal/>
    </border>
    <border>
      <left style="thin">
        <color rgb="FFF3F3F3"/>
      </left>
      <right/>
      <top style="thin">
        <color rgb="FFD9D9D9"/>
      </top>
      <bottom style="thin">
        <color rgb="FFF3F3F3"/>
      </bottom>
      <diagonal/>
    </border>
    <border>
      <left/>
      <right style="thin">
        <color rgb="FFD9D9D9"/>
      </right>
      <top/>
      <bottom/>
      <diagonal/>
    </border>
    <border>
      <left style="thin">
        <color rgb="FFD9D9D9"/>
      </left>
      <right style="thin">
        <color rgb="FFD9D9D9"/>
      </right>
      <top style="thin">
        <color rgb="FFF3F3F3"/>
      </top>
      <bottom style="thin">
        <color rgb="FFF3F3F3"/>
      </bottom>
      <diagonal/>
    </border>
    <border>
      <left style="thin">
        <color rgb="FFD9D9D9"/>
      </left>
      <right style="thin">
        <color rgb="FFF3F3F3"/>
      </right>
      <top style="thin">
        <color rgb="FFF3F3F3"/>
      </top>
      <bottom style="thin">
        <color rgb="FFF3F3F3"/>
      </bottom>
      <diagonal/>
    </border>
    <border>
      <left style="thin">
        <color rgb="FFF3F3F3"/>
      </left>
      <right style="thin">
        <color rgb="FFD9D9D9"/>
      </right>
      <top style="thin">
        <color rgb="FFF3F3F3"/>
      </top>
      <bottom style="thin">
        <color rgb="FFF3F3F3"/>
      </bottom>
      <diagonal/>
    </border>
    <border>
      <left style="thin">
        <color rgb="FFF3F3F3"/>
      </left>
      <right/>
      <top style="thin">
        <color rgb="FFF3F3F3"/>
      </top>
      <bottom style="thin">
        <color rgb="FFF3F3F3"/>
      </bottom>
      <diagonal/>
    </border>
    <border>
      <left/>
      <right style="thin">
        <color rgb="FFD9D9D9"/>
      </right>
      <top/>
      <bottom style="thin">
        <color rgb="FFD9D9D9"/>
      </bottom>
      <diagonal/>
    </border>
    <border>
      <left style="thin">
        <color rgb="FFD9D9D9"/>
      </left>
      <right style="thin">
        <color rgb="FFD9D9D9"/>
      </right>
      <top style="thin">
        <color rgb="FFF3F3F3"/>
      </top>
      <bottom style="thin">
        <color rgb="FFD9D9D9"/>
      </bottom>
      <diagonal/>
    </border>
    <border>
      <left style="thin">
        <color rgb="FFD9D9D9"/>
      </left>
      <right style="thin">
        <color rgb="FFF3F3F3"/>
      </right>
      <top style="thin">
        <color rgb="FFF3F3F3"/>
      </top>
      <bottom style="thin">
        <color rgb="FFD9D9D9"/>
      </bottom>
      <diagonal/>
    </border>
    <border>
      <left style="thin">
        <color rgb="FFF3F3F3"/>
      </left>
      <right style="thin">
        <color rgb="FFD9D9D9"/>
      </right>
      <top style="thin">
        <color rgb="FFF3F3F3"/>
      </top>
      <bottom style="thin">
        <color rgb="FFD9D9D9"/>
      </bottom>
      <diagonal/>
    </border>
    <border>
      <left style="thin">
        <color rgb="FFF3F3F3"/>
      </left>
      <right/>
      <top style="thin">
        <color rgb="FFF3F3F3"/>
      </top>
      <bottom style="thin">
        <color rgb="FFD9D9D9"/>
      </bottom>
      <diagonal/>
    </border>
    <border>
      <left/>
      <right/>
      <top style="thin">
        <color rgb="FFD9D9D9"/>
      </top>
      <bottom/>
      <diagonal/>
    </border>
    <border>
      <left/>
      <right/>
      <top/>
      <bottom style="thin">
        <color rgb="FFDDDDDD"/>
      </bottom>
      <diagonal/>
    </border>
    <border>
      <left/>
      <right style="thin">
        <color rgb="FFDDDDDD"/>
      </right>
      <top style="thin">
        <color rgb="FFDDDDDD"/>
      </top>
      <bottom style="thin">
        <color rgb="FFDDDDDD"/>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style="thin">
        <color rgb="FFDDDDDD"/>
      </bottom>
      <diagonal/>
    </border>
    <border>
      <left/>
      <right/>
      <top style="thin">
        <color rgb="FFDDDDDD"/>
      </top>
      <bottom style="thin">
        <color rgb="FFDDDDDD"/>
      </bottom>
      <diagonal/>
    </border>
    <border>
      <left/>
      <right style="thin">
        <color rgb="FFDDDDDD"/>
      </right>
      <top style="thin">
        <color rgb="FFDDDDDD"/>
      </top>
      <bottom style="thin">
        <color rgb="FFF7F7F7"/>
      </bottom>
      <diagonal/>
    </border>
    <border>
      <left style="thin">
        <color rgb="FFDDDDDD"/>
      </left>
      <right style="thin">
        <color rgb="FFDDDDDD"/>
      </right>
      <top style="thin">
        <color rgb="FFDDDDDD"/>
      </top>
      <bottom style="thin">
        <color rgb="FFF7F7F7"/>
      </bottom>
      <diagonal/>
    </border>
    <border>
      <left style="thin">
        <color rgb="FFDDDDDD"/>
      </left>
      <right/>
      <top style="thin">
        <color rgb="FFDDDDDD"/>
      </top>
      <bottom style="thin">
        <color rgb="FFF7F7F7"/>
      </bottom>
      <diagonal/>
    </border>
    <border>
      <left/>
      <right/>
      <top style="thin">
        <color rgb="FFDDDDDD"/>
      </top>
      <bottom style="thin">
        <color rgb="FFF7F7F7"/>
      </bottom>
      <diagonal/>
    </border>
    <border>
      <left/>
      <right style="thin">
        <color rgb="FFDDDDDD"/>
      </right>
      <top style="thin">
        <color rgb="FFF7F7F7"/>
      </top>
      <bottom style="thin">
        <color rgb="FFF7F7F7"/>
      </bottom>
      <diagonal/>
    </border>
    <border>
      <left style="thin">
        <color rgb="FFDDDDDD"/>
      </left>
      <right style="thin">
        <color rgb="FFDDDDDD"/>
      </right>
      <top style="thin">
        <color rgb="FFF7F7F7"/>
      </top>
      <bottom style="thin">
        <color rgb="FFF7F7F7"/>
      </bottom>
      <diagonal/>
    </border>
    <border>
      <left style="thin">
        <color rgb="FFDDDDDD"/>
      </left>
      <right/>
      <top style="thin">
        <color rgb="FFF7F7F7"/>
      </top>
      <bottom style="thin">
        <color rgb="FFF7F7F7"/>
      </bottom>
      <diagonal/>
    </border>
    <border>
      <left/>
      <right/>
      <top style="thin">
        <color rgb="FFF7F7F7"/>
      </top>
      <bottom style="thin">
        <color rgb="FFF7F7F7"/>
      </bottom>
      <diagonal/>
    </border>
    <border>
      <left style="thin">
        <color rgb="FFDDDDDD"/>
      </left>
      <right/>
      <top style="thin">
        <color rgb="FFDDDDDD"/>
      </top>
      <bottom/>
      <diagonal/>
    </border>
    <border>
      <left/>
      <right/>
      <top style="thin">
        <color rgb="FFDDDDDD"/>
      </top>
      <bottom/>
      <diagonal/>
    </border>
    <border>
      <left style="thin">
        <color rgb="FFDDDDDD"/>
      </left>
      <right/>
      <top/>
      <bottom/>
      <diagonal/>
    </border>
    <border>
      <left/>
      <right style="thin">
        <color rgb="FFDDDDDD"/>
      </right>
      <top style="thin">
        <color rgb="FFF7F7F7"/>
      </top>
      <bottom style="thin">
        <color rgb="FFDDDDDD"/>
      </bottom>
      <diagonal/>
    </border>
    <border>
      <left style="thin">
        <color rgb="FFDDDDDD"/>
      </left>
      <right style="thin">
        <color rgb="FFDDDDDD"/>
      </right>
      <top style="thin">
        <color rgb="FFF7F7F7"/>
      </top>
      <bottom style="thin">
        <color rgb="FFDDDDDD"/>
      </bottom>
      <diagonal/>
    </border>
    <border>
      <left style="thin">
        <color rgb="FFDDDDDD"/>
      </left>
      <right/>
      <top style="thin">
        <color rgb="FFF7F7F7"/>
      </top>
      <bottom style="thin">
        <color rgb="FFDDDDDD"/>
      </bottom>
      <diagonal/>
    </border>
    <border>
      <left/>
      <right/>
      <top style="thin">
        <color rgb="FFF7F7F7"/>
      </top>
      <bottom style="thin">
        <color rgb="FFDDDDDD"/>
      </bottom>
      <diagonal/>
    </border>
    <border>
      <left style="thin">
        <color rgb="FFDDDDDD"/>
      </left>
      <right/>
      <top/>
      <bottom style="thin">
        <color rgb="FFDDDDDD"/>
      </bottom>
      <diagonal/>
    </border>
    <border>
      <left style="thin">
        <color rgb="FFDDDDDD"/>
      </left>
      <right/>
      <top/>
      <bottom style="thin">
        <color rgb="FFF6F6F6"/>
      </bottom>
      <diagonal/>
    </border>
    <border>
      <left/>
      <right/>
      <top/>
      <bottom style="thin">
        <color rgb="FFF6F6F6"/>
      </bottom>
      <diagonal/>
    </border>
    <border>
      <left style="thin">
        <color rgb="FFDDDDDD"/>
      </left>
      <right/>
      <top style="thin">
        <color rgb="FFF6F6F6"/>
      </top>
      <bottom style="thin">
        <color rgb="FFF7F7F7"/>
      </bottom>
      <diagonal/>
    </border>
    <border>
      <left/>
      <right/>
      <top style="thin">
        <color rgb="FFF6F6F6"/>
      </top>
      <bottom style="thin">
        <color rgb="FFF7F7F7"/>
      </bottom>
      <diagonal/>
    </border>
    <border>
      <left/>
      <right/>
      <top/>
      <bottom style="thin">
        <color rgb="FFE1E1E1"/>
      </bottom>
      <diagonal/>
    </border>
    <border>
      <left style="thin">
        <color rgb="FFDDDDDD"/>
      </left>
      <right style="thin">
        <color rgb="FFDDDDDD"/>
      </right>
      <top style="thin">
        <color rgb="FFE1E1E1"/>
      </top>
      <bottom style="thin">
        <color rgb="FFDDDDDD"/>
      </bottom>
      <diagonal/>
    </border>
    <border>
      <left/>
      <right style="thin">
        <color rgb="FFE1E1E1"/>
      </right>
      <top style="thin">
        <color rgb="FFDDDDDD"/>
      </top>
      <bottom style="thin">
        <color rgb="FFDDDDDD"/>
      </bottom>
      <diagonal/>
    </border>
    <border>
      <left/>
      <right/>
      <top style="thin">
        <color rgb="FFE1E1E1"/>
      </top>
      <bottom style="thin">
        <color rgb="FFDDDDDD"/>
      </bottom>
      <diagonal/>
    </border>
    <border>
      <left style="thin">
        <color rgb="FFDDDDDD"/>
      </left>
      <right style="thin">
        <color rgb="FFDCDCDC"/>
      </right>
      <top style="thin">
        <color rgb="FFDDDDDD"/>
      </top>
      <bottom style="thin">
        <color rgb="FFF7F7F7"/>
      </bottom>
      <diagonal/>
    </border>
    <border>
      <left/>
      <right style="thin">
        <color rgb="FFE1E1E1"/>
      </right>
      <top style="thin">
        <color rgb="FFDDDDDD"/>
      </top>
      <bottom style="thin">
        <color rgb="FFF7F7F7"/>
      </bottom>
      <diagonal/>
    </border>
    <border>
      <left/>
      <right style="thin">
        <color rgb="FFE1E1E1"/>
      </right>
      <top style="thin">
        <color rgb="FFF7F7F7"/>
      </top>
      <bottom style="thin">
        <color rgb="FFF7F7F7"/>
      </bottom>
      <diagonal/>
    </border>
    <border>
      <left/>
      <right style="thin">
        <color rgb="FFE1E1E1"/>
      </right>
      <top style="thin">
        <color rgb="FFF7F7F7"/>
      </top>
      <bottom style="thin">
        <color rgb="FFDDDDDD"/>
      </bottom>
      <diagonal/>
    </border>
    <border>
      <left/>
      <right/>
      <top/>
      <bottom style="thin">
        <color rgb="FFDBDBDB"/>
      </bottom>
      <diagonal/>
    </border>
    <border>
      <left/>
      <right style="thin">
        <color rgb="FFDBDBDB"/>
      </right>
      <top style="thin">
        <color rgb="FFDBDBDB"/>
      </top>
      <bottom style="thin">
        <color rgb="FFDBDBDB"/>
      </bottom>
      <diagonal/>
    </border>
    <border>
      <left style="thin">
        <color rgb="FFDBDBDB"/>
      </left>
      <right style="thin">
        <color rgb="FFDBDBDB"/>
      </right>
      <top style="thin">
        <color rgb="FFDBDBDB"/>
      </top>
      <bottom style="thin">
        <color rgb="FFDBDBDB"/>
      </bottom>
      <diagonal/>
    </border>
    <border>
      <left style="thin">
        <color rgb="FFDBDBDB"/>
      </left>
      <right/>
      <top style="thin">
        <color rgb="FFDBDBDB"/>
      </top>
      <bottom style="thin">
        <color rgb="FFDBDBDB"/>
      </bottom>
      <diagonal/>
    </border>
    <border>
      <left/>
      <right/>
      <top style="thin">
        <color rgb="FFDBDBDB"/>
      </top>
      <bottom style="thin">
        <color rgb="FFDBDBDB"/>
      </bottom>
      <diagonal/>
    </border>
    <border>
      <left/>
      <right style="thin">
        <color rgb="FFDBDBDB"/>
      </right>
      <top style="thin">
        <color rgb="FFDBDBDB"/>
      </top>
      <bottom style="thin">
        <color rgb="FFF5F5F5"/>
      </bottom>
      <diagonal/>
    </border>
    <border>
      <left style="thin">
        <color rgb="FFDBDBDB"/>
      </left>
      <right style="thin">
        <color rgb="FFDBDBDB"/>
      </right>
      <top style="thin">
        <color rgb="FFDBDBDB"/>
      </top>
      <bottom style="thin">
        <color rgb="FFF5F5F5"/>
      </bottom>
      <diagonal/>
    </border>
    <border>
      <left style="thin">
        <color rgb="FFDBDBDB"/>
      </left>
      <right/>
      <top style="thin">
        <color rgb="FFDBDBDB"/>
      </top>
      <bottom style="thin">
        <color rgb="FFF5F5F5"/>
      </bottom>
      <diagonal/>
    </border>
    <border>
      <left/>
      <right/>
      <top style="thin">
        <color rgb="FFDBDBDB"/>
      </top>
      <bottom style="thin">
        <color rgb="FFF5F5F5"/>
      </bottom>
      <diagonal/>
    </border>
    <border>
      <left/>
      <right style="thin">
        <color rgb="FFDBDBDB"/>
      </right>
      <top style="thin">
        <color rgb="FFF5F5F5"/>
      </top>
      <bottom style="thin">
        <color rgb="FFF5F5F5"/>
      </bottom>
      <diagonal/>
    </border>
    <border>
      <left style="thin">
        <color rgb="FFDBDBDB"/>
      </left>
      <right style="thin">
        <color rgb="FFDBDBDB"/>
      </right>
      <top style="thin">
        <color rgb="FFF5F5F5"/>
      </top>
      <bottom style="thin">
        <color rgb="FFF5F5F5"/>
      </bottom>
      <diagonal/>
    </border>
    <border>
      <left style="thin">
        <color rgb="FFDBDBDB"/>
      </left>
      <right/>
      <top style="thin">
        <color rgb="FFF5F5F5"/>
      </top>
      <bottom style="thin">
        <color rgb="FFF5F5F5"/>
      </bottom>
      <diagonal/>
    </border>
    <border>
      <left/>
      <right style="thin">
        <color rgb="FFDBDBDB"/>
      </right>
      <top style="thin">
        <color rgb="FFF5F5F5"/>
      </top>
      <bottom style="thin">
        <color rgb="FFDBDBDB"/>
      </bottom>
      <diagonal/>
    </border>
    <border>
      <left style="thin">
        <color rgb="FFDBDBDB"/>
      </left>
      <right style="thin">
        <color rgb="FFDBDBDB"/>
      </right>
      <top style="thin">
        <color rgb="FFF5F5F5"/>
      </top>
      <bottom style="thin">
        <color rgb="FFDBDBDB"/>
      </bottom>
      <diagonal/>
    </border>
    <border>
      <left style="thin">
        <color rgb="FFDADADA"/>
      </left>
      <right/>
      <top style="thin">
        <color rgb="FFF4F4F4"/>
      </top>
      <bottom style="thin">
        <color rgb="FFDADADA"/>
      </bottom>
      <diagonal/>
    </border>
    <border>
      <left/>
      <right/>
      <top style="thin">
        <color rgb="FFF4F4F4"/>
      </top>
      <bottom style="thin">
        <color rgb="FFDADADA"/>
      </bottom>
      <diagonal/>
    </border>
    <border>
      <left/>
      <right style="thin">
        <color rgb="FFDADADA"/>
      </right>
      <top style="thin">
        <color rgb="FFF4F4F4"/>
      </top>
      <bottom style="thin">
        <color rgb="FFDADADA"/>
      </bottom>
      <diagonal/>
    </border>
    <border>
      <left style="thin">
        <color rgb="FFDBDBDB"/>
      </left>
      <right/>
      <top style="thin">
        <color rgb="FFF5F5F5"/>
      </top>
      <bottom style="thin">
        <color rgb="FFDBDBDB"/>
      </bottom>
      <diagonal/>
    </border>
    <border>
      <left/>
      <right/>
      <top style="thin">
        <color rgb="FFF5F5F5"/>
      </top>
      <bottom style="thin">
        <color rgb="FFDBDBDB"/>
      </bottom>
      <diagonal/>
    </border>
    <border>
      <left style="thin">
        <color rgb="FFDBDBDB"/>
      </left>
      <right/>
      <top style="thin">
        <color rgb="FFDBDBDB"/>
      </top>
      <bottom/>
      <diagonal/>
    </border>
    <border>
      <left/>
      <right/>
      <top style="thin">
        <color rgb="FFDBDBDB"/>
      </top>
      <bottom/>
      <diagonal/>
    </border>
    <border>
      <left style="thin">
        <color rgb="FFDBDBDB"/>
      </left>
      <right/>
      <top/>
      <bottom/>
      <diagonal/>
    </border>
    <border>
      <left style="thin">
        <color rgb="FFDBDBDB"/>
      </left>
      <right/>
      <top/>
      <bottom style="thin">
        <color rgb="FFDBDBDB"/>
      </bottom>
      <diagonal/>
    </border>
    <border>
      <left/>
      <right/>
      <top/>
      <bottom style="thin">
        <color rgb="FFDEDEDE"/>
      </bottom>
      <diagonal/>
    </border>
    <border>
      <left/>
      <right style="thin">
        <color rgb="FFDEDEDE"/>
      </right>
      <top style="thin">
        <color rgb="FFDEDEDE"/>
      </top>
      <bottom style="thin">
        <color rgb="FFDEDEDE"/>
      </bottom>
      <diagonal/>
    </border>
    <border>
      <left style="thin">
        <color rgb="FFDEDEDE"/>
      </left>
      <right/>
      <top style="thin">
        <color rgb="FFDEDEDE"/>
      </top>
      <bottom style="thin">
        <color rgb="FFDEDEDE"/>
      </bottom>
      <diagonal/>
    </border>
    <border>
      <left/>
      <right/>
      <top style="thin">
        <color rgb="FFDEDEDE"/>
      </top>
      <bottom style="thin">
        <color rgb="FFDEDEDE"/>
      </bottom>
      <diagonal/>
    </border>
    <border>
      <left style="thin">
        <color rgb="FFDEDEDE"/>
      </left>
      <right style="thin">
        <color rgb="FFDEDEDE"/>
      </right>
      <top style="thin">
        <color rgb="FFDEDEDE"/>
      </top>
      <bottom style="thin">
        <color rgb="FFDEDEDE"/>
      </bottom>
      <diagonal/>
    </border>
    <border>
      <left/>
      <right style="thin">
        <color rgb="FFDEDEDE"/>
      </right>
      <top/>
      <bottom style="thin">
        <color rgb="FFF8F8F8"/>
      </bottom>
      <diagonal/>
    </border>
    <border>
      <left style="thin">
        <color rgb="FFDEDEDE"/>
      </left>
      <right style="thin">
        <color rgb="FFDEDEDE"/>
      </right>
      <top/>
      <bottom style="thin">
        <color rgb="FFF8F8F8"/>
      </bottom>
      <diagonal/>
    </border>
    <border>
      <left style="thin">
        <color rgb="FFDEDEDE"/>
      </left>
      <right/>
      <top/>
      <bottom style="thin">
        <color rgb="FFF8F8F8"/>
      </bottom>
      <diagonal/>
    </border>
    <border>
      <left/>
      <right/>
      <top/>
      <bottom style="thin">
        <color rgb="FFF8F8F8"/>
      </bottom>
      <diagonal/>
    </border>
    <border>
      <left/>
      <right style="thin">
        <color rgb="FFDEDEDE"/>
      </right>
      <top style="thin">
        <color rgb="FFF8F8F8"/>
      </top>
      <bottom style="thin">
        <color rgb="FFF8F8F8"/>
      </bottom>
      <diagonal/>
    </border>
    <border>
      <left style="thin">
        <color rgb="FFDEDEDE"/>
      </left>
      <right style="thin">
        <color rgb="FFDEDEDE"/>
      </right>
      <top style="thin">
        <color rgb="FFF8F8F8"/>
      </top>
      <bottom style="thin">
        <color rgb="FFF8F8F8"/>
      </bottom>
      <diagonal/>
    </border>
    <border>
      <left style="thin">
        <color rgb="FFDEDEDE"/>
      </left>
      <right/>
      <top style="thin">
        <color rgb="FFF8F8F8"/>
      </top>
      <bottom style="thin">
        <color rgb="FFF8F8F8"/>
      </bottom>
      <diagonal/>
    </border>
    <border>
      <left/>
      <right/>
      <top style="thin">
        <color rgb="FFF8F8F8"/>
      </top>
      <bottom style="thin">
        <color rgb="FFF8F8F8"/>
      </bottom>
      <diagonal/>
    </border>
    <border>
      <left style="thin">
        <color rgb="FFDDDDDD"/>
      </left>
      <right style="thin">
        <color rgb="FFDEDEDE"/>
      </right>
      <top style="thin">
        <color rgb="FFF8F8F8"/>
      </top>
      <bottom style="thin">
        <color rgb="FFF8F8F8"/>
      </bottom>
      <diagonal/>
    </border>
    <border>
      <left/>
      <right style="thin">
        <color rgb="FFDEDEDE"/>
      </right>
      <top style="thin">
        <color rgb="FFDEDEDE"/>
      </top>
      <bottom style="thin">
        <color rgb="FFF8F8F8"/>
      </bottom>
      <diagonal/>
    </border>
    <border>
      <left style="thin">
        <color rgb="FFDEDEDE"/>
      </left>
      <right style="thin">
        <color rgb="FFDEDEDE"/>
      </right>
      <top style="thin">
        <color rgb="FFDEDEDE"/>
      </top>
      <bottom style="thin">
        <color rgb="FFF8F8F8"/>
      </bottom>
      <diagonal/>
    </border>
    <border>
      <left style="thin">
        <color rgb="FFDEDEDE"/>
      </left>
      <right/>
      <top style="thin">
        <color rgb="FFDEDEDE"/>
      </top>
      <bottom style="thin">
        <color rgb="FFF8F8F8"/>
      </bottom>
      <diagonal/>
    </border>
    <border>
      <left/>
      <right/>
      <top style="thin">
        <color rgb="FFDEDEDE"/>
      </top>
      <bottom style="thin">
        <color rgb="FFF8F8F8"/>
      </bottom>
      <diagonal/>
    </border>
    <border>
      <left/>
      <right style="thin">
        <color rgb="FFDEDEDE"/>
      </right>
      <top style="thin">
        <color rgb="FFF8F8F8"/>
      </top>
      <bottom style="thin">
        <color rgb="FFF7F7F7"/>
      </bottom>
      <diagonal/>
    </border>
    <border>
      <left style="thin">
        <color rgb="FFDEDEDE"/>
      </left>
      <right style="thin">
        <color rgb="FFDEDEDE"/>
      </right>
      <top style="thin">
        <color rgb="FFF8F8F8"/>
      </top>
      <bottom style="thin">
        <color rgb="FFF7F7F7"/>
      </bottom>
      <diagonal/>
    </border>
    <border>
      <left style="thin">
        <color rgb="FFDEDEDE"/>
      </left>
      <right/>
      <top style="thin">
        <color rgb="FFF8F8F8"/>
      </top>
      <bottom style="thin">
        <color rgb="FFF7F7F7"/>
      </bottom>
      <diagonal/>
    </border>
    <border>
      <left/>
      <right/>
      <top style="thin">
        <color rgb="FFF8F8F8"/>
      </top>
      <bottom style="thin">
        <color rgb="FFF7F7F7"/>
      </bottom>
      <diagonal/>
    </border>
    <border>
      <left/>
      <right style="thin">
        <color rgb="FFDEDEDE"/>
      </right>
      <top style="thin">
        <color rgb="FFF7F7F7"/>
      </top>
      <bottom style="thin">
        <color rgb="FFF8F8F8"/>
      </bottom>
      <diagonal/>
    </border>
    <border>
      <left style="thin">
        <color rgb="FFDEDEDE"/>
      </left>
      <right style="thin">
        <color rgb="FFDEDEDE"/>
      </right>
      <top style="thin">
        <color rgb="FFF7F7F7"/>
      </top>
      <bottom style="thin">
        <color rgb="FFF8F8F8"/>
      </bottom>
      <diagonal/>
    </border>
    <border>
      <left style="thin">
        <color rgb="FFDEDEDE"/>
      </left>
      <right/>
      <top style="thin">
        <color rgb="FFF7F7F7"/>
      </top>
      <bottom style="thin">
        <color rgb="FFF8F8F8"/>
      </bottom>
      <diagonal/>
    </border>
    <border>
      <left/>
      <right/>
      <top style="thin">
        <color rgb="FFF7F7F7"/>
      </top>
      <bottom style="thin">
        <color rgb="FFF8F8F8"/>
      </bottom>
      <diagonal/>
    </border>
    <border>
      <left style="thin">
        <color rgb="FFDEDEDE"/>
      </left>
      <right/>
      <top style="thin">
        <color rgb="FFDEDEDE"/>
      </top>
      <bottom/>
      <diagonal/>
    </border>
    <border>
      <left/>
      <right/>
      <top style="thin">
        <color rgb="FFDEDEDE"/>
      </top>
      <bottom/>
      <diagonal/>
    </border>
    <border>
      <left style="thin">
        <color rgb="FFDEDEDE"/>
      </left>
      <right/>
      <top/>
      <bottom/>
      <diagonal/>
    </border>
    <border>
      <left/>
      <right style="thin">
        <color rgb="FFDEDEDE"/>
      </right>
      <top style="thin">
        <color rgb="FFF8F8F8"/>
      </top>
      <bottom style="thin">
        <color rgb="FFDEDEDE"/>
      </bottom>
      <diagonal/>
    </border>
    <border>
      <left style="thin">
        <color rgb="FFDEDEDE"/>
      </left>
      <right style="thin">
        <color rgb="FFDEDEDE"/>
      </right>
      <top style="thin">
        <color rgb="FFF8F8F8"/>
      </top>
      <bottom style="thin">
        <color rgb="FFDEDEDE"/>
      </bottom>
      <diagonal/>
    </border>
    <border>
      <left style="thin">
        <color rgb="FFDEDEDE"/>
      </left>
      <right/>
      <top style="thin">
        <color rgb="FFF8F8F8"/>
      </top>
      <bottom style="thin">
        <color rgb="FFDEDEDE"/>
      </bottom>
      <diagonal/>
    </border>
    <border>
      <left/>
      <right/>
      <top style="thin">
        <color rgb="FFF8F8F8"/>
      </top>
      <bottom style="thin">
        <color rgb="FFDEDEDE"/>
      </bottom>
      <diagonal/>
    </border>
    <border>
      <left/>
      <right style="thin">
        <color rgb="FFF8F8F8"/>
      </right>
      <top style="thin">
        <color rgb="FFF8F8F8"/>
      </top>
      <bottom style="thin">
        <color rgb="FFF8F8F8"/>
      </bottom>
      <diagonal/>
    </border>
    <border>
      <left style="thin">
        <color rgb="FFF8F8F8"/>
      </left>
      <right style="thin">
        <color rgb="FFDEDEDE"/>
      </right>
      <top style="thin">
        <color rgb="FFF8F8F8"/>
      </top>
      <bottom style="thin">
        <color rgb="FFF8F8F8"/>
      </bottom>
      <diagonal/>
    </border>
    <border>
      <left style="thin">
        <color rgb="FFDBDBDB"/>
      </left>
      <right style="thin">
        <color rgb="FFDADADA"/>
      </right>
      <top style="thin">
        <color rgb="FFF3F3F3"/>
      </top>
      <bottom style="thin">
        <color rgb="FFF3F3F3"/>
      </bottom>
      <diagonal/>
    </border>
    <border>
      <left/>
      <right style="thin">
        <color rgb="FFDADADA"/>
      </right>
      <top style="thin">
        <color rgb="FFF3F3F3"/>
      </top>
      <bottom style="thin">
        <color rgb="FFF3F3F3"/>
      </bottom>
      <diagonal/>
    </border>
    <border>
      <left/>
      <right style="thin">
        <color rgb="FFDDDDDD"/>
      </right>
      <top/>
      <bottom style="thin">
        <color rgb="FFF7F7F7"/>
      </bottom>
      <diagonal/>
    </border>
    <border>
      <left style="thin">
        <color rgb="FFDDDDDD"/>
      </left>
      <right style="thin">
        <color rgb="FFDDDDDD"/>
      </right>
      <top/>
      <bottom/>
      <diagonal/>
    </border>
    <border>
      <left/>
      <right style="thin">
        <color rgb="FFDDDDDD"/>
      </right>
      <top/>
      <bottom/>
      <diagonal/>
    </border>
    <border>
      <left style="thin">
        <color rgb="FFDDDDDD"/>
      </left>
      <right style="thin">
        <color rgb="FFDCDCDC"/>
      </right>
      <top/>
      <bottom style="thin">
        <color rgb="FFF6F6F6"/>
      </bottom>
      <diagonal/>
    </border>
    <border>
      <left style="thin">
        <color rgb="FFDCDCDC"/>
      </left>
      <right/>
      <top/>
      <bottom style="thin">
        <color rgb="FFF6F6F6"/>
      </bottom>
      <diagonal/>
    </border>
    <border>
      <left/>
      <right style="thin">
        <color rgb="FFDCDCDC"/>
      </right>
      <top/>
      <bottom style="thin">
        <color rgb="FFF6F6F6"/>
      </bottom>
      <diagonal/>
    </border>
    <border>
      <left style="thin">
        <color rgb="FFDDDDDD"/>
      </left>
      <right style="thin">
        <color rgb="FFDCDCDC"/>
      </right>
      <top style="thin">
        <color rgb="FFF6F6F6"/>
      </top>
      <bottom style="thin">
        <color rgb="FFF4F4F4"/>
      </bottom>
      <diagonal/>
    </border>
    <border>
      <left style="thin">
        <color rgb="FFDCDCDC"/>
      </left>
      <right/>
      <top style="thin">
        <color rgb="FFF6F6F6"/>
      </top>
      <bottom style="thin">
        <color rgb="FFF4F4F4"/>
      </bottom>
      <diagonal/>
    </border>
    <border>
      <left/>
      <right/>
      <top style="thin">
        <color rgb="FFF6F6F6"/>
      </top>
      <bottom style="thin">
        <color rgb="FFF4F4F4"/>
      </bottom>
      <diagonal/>
    </border>
    <border>
      <left/>
      <right style="thin">
        <color rgb="FFDCDCDC"/>
      </right>
      <top style="thin">
        <color rgb="FFF6F6F6"/>
      </top>
      <bottom style="thin">
        <color rgb="FFF4F4F4"/>
      </bottom>
      <diagonal/>
    </border>
    <border>
      <left style="thin">
        <color rgb="FFDDDDDD"/>
      </left>
      <right style="thin">
        <color rgb="FFDCDCDC"/>
      </right>
      <top style="thin">
        <color rgb="FFF4F4F4"/>
      </top>
      <bottom style="thin">
        <color rgb="FFF5F5F5"/>
      </bottom>
      <diagonal/>
    </border>
    <border>
      <left style="thin">
        <color rgb="FFDCDCDC"/>
      </left>
      <right/>
      <top style="thin">
        <color rgb="FFF4F4F4"/>
      </top>
      <bottom style="thin">
        <color rgb="FFF5F5F5"/>
      </bottom>
      <diagonal/>
    </border>
    <border>
      <left/>
      <right/>
      <top style="thin">
        <color rgb="FFF4F4F4"/>
      </top>
      <bottom style="thin">
        <color rgb="FFF5F5F5"/>
      </bottom>
      <diagonal/>
    </border>
    <border>
      <left/>
      <right style="thin">
        <color rgb="FFDADADA"/>
      </right>
      <top style="thin">
        <color rgb="FFF4F4F4"/>
      </top>
      <bottom style="thin">
        <color rgb="FFF5F5F5"/>
      </bottom>
      <diagonal/>
    </border>
    <border>
      <left style="thin">
        <color rgb="FFDADADA"/>
      </left>
      <right/>
      <top style="thin">
        <color rgb="FFF4F4F4"/>
      </top>
      <bottom style="thin">
        <color rgb="FFF5F5F5"/>
      </bottom>
      <diagonal/>
    </border>
    <border>
      <left style="thin">
        <color rgb="FFDDDDDD"/>
      </left>
      <right style="thin">
        <color rgb="FFDCDCDC"/>
      </right>
      <top style="thin">
        <color rgb="FFF7F7F7"/>
      </top>
      <bottom style="thin">
        <color rgb="FFF7F7F7"/>
      </bottom>
      <diagonal/>
    </border>
    <border>
      <left style="thin">
        <color rgb="FFDCDCDC"/>
      </left>
      <right/>
      <top style="thin">
        <color rgb="FFF7F7F7"/>
      </top>
      <bottom style="thin">
        <color rgb="FFF7F7F7"/>
      </bottom>
      <diagonal/>
    </border>
    <border>
      <left/>
      <right style="thin">
        <color rgb="FFDCDCDC"/>
      </right>
      <top style="thin">
        <color rgb="FFF7F7F7"/>
      </top>
      <bottom style="thin">
        <color rgb="FFF7F7F7"/>
      </bottom>
      <diagonal/>
    </border>
    <border>
      <left style="thin">
        <color rgb="FFDDDDDD"/>
      </left>
      <right style="thin">
        <color rgb="FFDCDCDC"/>
      </right>
      <top style="thin">
        <color rgb="FFF7F7F7"/>
      </top>
      <bottom style="thin">
        <color rgb="FFF5F5F5"/>
      </bottom>
      <diagonal/>
    </border>
    <border>
      <left style="thin">
        <color rgb="FFDCDCDC"/>
      </left>
      <right/>
      <top style="thin">
        <color rgb="FFF7F7F7"/>
      </top>
      <bottom style="thin">
        <color rgb="FFF5F5F5"/>
      </bottom>
      <diagonal/>
    </border>
    <border>
      <left/>
      <right/>
      <top style="thin">
        <color rgb="FFF7F7F7"/>
      </top>
      <bottom style="thin">
        <color rgb="FFF5F5F5"/>
      </bottom>
      <diagonal/>
    </border>
    <border>
      <left/>
      <right style="thin">
        <color rgb="FFDCDCDC"/>
      </right>
      <top style="thin">
        <color rgb="FFF7F7F7"/>
      </top>
      <bottom style="thin">
        <color rgb="FFF5F5F5"/>
      </bottom>
      <diagonal/>
    </border>
    <border>
      <left style="thin">
        <color rgb="FFDDDDDD"/>
      </left>
      <right style="thin">
        <color rgb="FFDCDCDC"/>
      </right>
      <top style="thin">
        <color rgb="FFF5F5F5"/>
      </top>
      <bottom style="thin">
        <color rgb="FFF5F5F5"/>
      </bottom>
      <diagonal/>
    </border>
    <border>
      <left/>
      <right style="thin">
        <color rgb="FFDDDDDD"/>
      </right>
      <top style="thin">
        <color rgb="FFF7F7F7"/>
      </top>
      <bottom/>
      <diagonal/>
    </border>
    <border>
      <left style="thin">
        <color rgb="FFDDDDDD"/>
      </left>
      <right style="thin">
        <color rgb="FFDDDDDD"/>
      </right>
      <top style="thin">
        <color rgb="FFF7F7F7"/>
      </top>
      <bottom/>
      <diagonal/>
    </border>
    <border>
      <left style="thin">
        <color rgb="FFDDDDDD"/>
      </left>
      <right/>
      <top style="thin">
        <color rgb="FFF7F7F7"/>
      </top>
      <bottom/>
      <diagonal/>
    </border>
    <border>
      <left/>
      <right/>
      <top style="thin">
        <color rgb="FFF7F7F7"/>
      </top>
      <bottom/>
      <diagonal/>
    </border>
    <border>
      <left style="thin">
        <color rgb="FFDDDDDD"/>
      </left>
      <right style="thin">
        <color rgb="FFDDDDDD"/>
      </right>
      <top/>
      <bottom style="thin">
        <color rgb="FFF7F7F7"/>
      </bottom>
      <diagonal/>
    </border>
    <border>
      <left style="thin">
        <color rgb="FFDDDDDD"/>
      </left>
      <right/>
      <top/>
      <bottom style="thin">
        <color rgb="FFF7F7F7"/>
      </bottom>
      <diagonal/>
    </border>
    <border>
      <left/>
      <right/>
      <top/>
      <bottom style="thin">
        <color rgb="FFF7F7F7"/>
      </bottom>
      <diagonal/>
    </border>
    <border>
      <left/>
      <right style="thin">
        <color rgb="FFDDDDDD"/>
      </right>
      <top/>
      <bottom style="thin">
        <color rgb="FFDDDDDD"/>
      </bottom>
      <diagonal/>
    </border>
    <border>
      <left style="thin">
        <color rgb="FFDDDDDD"/>
      </left>
      <right style="thin">
        <color rgb="FFDDDDDD"/>
      </right>
      <top/>
      <bottom style="thin">
        <color rgb="FFDDDDDD"/>
      </bottom>
      <diagonal/>
    </border>
    <border>
      <left/>
      <right/>
      <top/>
      <bottom style="thin">
        <color rgb="FFDADADA"/>
      </bottom>
      <diagonal/>
    </border>
    <border>
      <left/>
      <right style="thin">
        <color rgb="FFDADADA"/>
      </right>
      <top style="thin">
        <color rgb="FFDADADA"/>
      </top>
      <bottom style="thin">
        <color rgb="FFDADADA"/>
      </bottom>
      <diagonal/>
    </border>
    <border>
      <left style="thin">
        <color rgb="FFDADADA"/>
      </left>
      <right style="thin">
        <color rgb="FFDADADA"/>
      </right>
      <top style="thin">
        <color rgb="FFDADADA"/>
      </top>
      <bottom style="thin">
        <color rgb="FFDADADA"/>
      </bottom>
      <diagonal/>
    </border>
    <border>
      <left style="thin">
        <color rgb="FFDADADA"/>
      </left>
      <right/>
      <top style="thin">
        <color rgb="FFDADADA"/>
      </top>
      <bottom style="thin">
        <color rgb="FFDADADA"/>
      </bottom>
      <diagonal/>
    </border>
    <border>
      <left/>
      <right/>
      <top style="thin">
        <color rgb="FFDADADA"/>
      </top>
      <bottom style="thin">
        <color rgb="FFDADADA"/>
      </bottom>
      <diagonal/>
    </border>
    <border>
      <left/>
      <right style="thin">
        <color rgb="FFDADADA"/>
      </right>
      <top style="thin">
        <color rgb="FFDADADA"/>
      </top>
      <bottom style="thin">
        <color rgb="FFF4F4F4"/>
      </bottom>
      <diagonal/>
    </border>
    <border>
      <left style="thin">
        <color rgb="FFDADADA"/>
      </left>
      <right style="thin">
        <color rgb="FFDADADA"/>
      </right>
      <top style="thin">
        <color rgb="FFDADADA"/>
      </top>
      <bottom style="thin">
        <color rgb="FFF4F4F4"/>
      </bottom>
      <diagonal/>
    </border>
    <border>
      <left style="thin">
        <color rgb="FFDADADA"/>
      </left>
      <right/>
      <top style="thin">
        <color rgb="FFDADADA"/>
      </top>
      <bottom style="thin">
        <color rgb="FFF4F4F4"/>
      </bottom>
      <diagonal/>
    </border>
    <border>
      <left/>
      <right/>
      <top style="thin">
        <color rgb="FFDADADA"/>
      </top>
      <bottom style="thin">
        <color rgb="FFF4F4F4"/>
      </bottom>
      <diagonal/>
    </border>
    <border>
      <left/>
      <right style="thin">
        <color rgb="FFDADADA"/>
      </right>
      <top style="thin">
        <color rgb="FFF4F4F4"/>
      </top>
      <bottom style="thin">
        <color rgb="FFF4F4F4"/>
      </bottom>
      <diagonal/>
    </border>
    <border>
      <left style="thin">
        <color rgb="FFDADADA"/>
      </left>
      <right style="thin">
        <color rgb="FFDADADA"/>
      </right>
      <top style="thin">
        <color rgb="FFF4F4F4"/>
      </top>
      <bottom style="thin">
        <color rgb="FFF4F4F4"/>
      </bottom>
      <diagonal/>
    </border>
    <border>
      <left style="thin">
        <color rgb="FFDADADA"/>
      </left>
      <right/>
      <top style="thin">
        <color rgb="FFF4F4F4"/>
      </top>
      <bottom style="thin">
        <color rgb="FFF4F4F4"/>
      </bottom>
      <diagonal/>
    </border>
    <border>
      <left/>
      <right/>
      <top style="thin">
        <color rgb="FFF4F4F4"/>
      </top>
      <bottom style="thin">
        <color rgb="FFF4F4F4"/>
      </bottom>
      <diagonal/>
    </border>
    <border>
      <left style="thin">
        <color rgb="FFDADADA"/>
      </left>
      <right style="thin">
        <color rgb="FFDADADA"/>
      </right>
      <top style="thin">
        <color rgb="FFF4F4F4"/>
      </top>
      <bottom style="thin">
        <color rgb="FFDADADA"/>
      </bottom>
      <diagonal/>
    </border>
    <border>
      <left style="thin">
        <color rgb="FFF4F4F4"/>
      </left>
      <right style="thin">
        <color rgb="FFDADADA"/>
      </right>
      <top style="thin">
        <color rgb="FFF4F4F4"/>
      </top>
      <bottom style="thin">
        <color rgb="FFF4F4F4"/>
      </bottom>
      <diagonal/>
    </border>
    <border>
      <left/>
      <right/>
      <top style="thin">
        <color rgb="FFDADADA"/>
      </top>
      <bottom/>
      <diagonal/>
    </border>
    <border>
      <left/>
      <right style="thin">
        <color rgb="FFDBDBDB"/>
      </right>
      <top style="thin">
        <color rgb="FFDBDBDB"/>
      </top>
      <bottom style="thin">
        <color rgb="FFF4F4F4"/>
      </bottom>
      <diagonal/>
    </border>
    <border>
      <left style="thin">
        <color rgb="FFDBDBDB"/>
      </left>
      <right style="thin">
        <color rgb="FFDBDBDB"/>
      </right>
      <top style="thin">
        <color rgb="FFDBDBDB"/>
      </top>
      <bottom style="thin">
        <color rgb="FFF4F4F4"/>
      </bottom>
      <diagonal/>
    </border>
    <border>
      <left style="thin">
        <color rgb="FFDBDBDB"/>
      </left>
      <right/>
      <top style="thin">
        <color rgb="FFDBDBDB"/>
      </top>
      <bottom style="thin">
        <color rgb="FFF4F4F4"/>
      </bottom>
      <diagonal/>
    </border>
    <border>
      <left/>
      <right/>
      <top style="thin">
        <color rgb="FFDBDBDB"/>
      </top>
      <bottom style="thin">
        <color rgb="FFF4F4F4"/>
      </bottom>
      <diagonal/>
    </border>
    <border>
      <left/>
      <right style="thin">
        <color rgb="FFDBDBDB"/>
      </right>
      <top style="thin">
        <color rgb="FFF4F4F4"/>
      </top>
      <bottom style="thin">
        <color rgb="FFF4F4F4"/>
      </bottom>
      <diagonal/>
    </border>
    <border>
      <left style="thin">
        <color rgb="FFDBDBDB"/>
      </left>
      <right style="thin">
        <color rgb="FFDBDBDB"/>
      </right>
      <top style="thin">
        <color rgb="FFF4F4F4"/>
      </top>
      <bottom style="thin">
        <color rgb="FFF4F4F4"/>
      </bottom>
      <diagonal/>
    </border>
    <border>
      <left style="thin">
        <color rgb="FFDBDBDB"/>
      </left>
      <right/>
      <top style="thin">
        <color rgb="FFF4F4F4"/>
      </top>
      <bottom style="thin">
        <color rgb="FFF4F4F4"/>
      </bottom>
      <diagonal/>
    </border>
    <border>
      <left/>
      <right style="thin">
        <color rgb="FFDBDBDB"/>
      </right>
      <top style="thin">
        <color rgb="FFF4F4F4"/>
      </top>
      <bottom style="thin">
        <color rgb="FFDBDBDB"/>
      </bottom>
      <diagonal/>
    </border>
    <border>
      <left style="thin">
        <color rgb="FFDBDBDB"/>
      </left>
      <right style="thin">
        <color rgb="FFDBDBDB"/>
      </right>
      <top style="thin">
        <color rgb="FFF4F4F4"/>
      </top>
      <bottom style="thin">
        <color rgb="FFDBDBDB"/>
      </bottom>
      <diagonal/>
    </border>
    <border>
      <left style="thin">
        <color rgb="FFDBDBDB"/>
      </left>
      <right/>
      <top style="thin">
        <color rgb="FFF4F4F4"/>
      </top>
      <bottom style="thin">
        <color rgb="FFDBDBDB"/>
      </bottom>
      <diagonal/>
    </border>
    <border>
      <left/>
      <right/>
      <top style="thin">
        <color rgb="FFF4F4F4"/>
      </top>
      <bottom style="thin">
        <color rgb="FFDBDBDB"/>
      </bottom>
      <diagonal/>
    </border>
    <border>
      <left/>
      <right/>
      <top style="thin">
        <color rgb="FFDBDBDB"/>
      </top>
      <bottom style="thin">
        <color rgb="FFF6F6F6"/>
      </bottom>
      <diagonal/>
    </border>
    <border>
      <left/>
      <right/>
      <top style="thin">
        <color rgb="FFF6F6F6"/>
      </top>
      <bottom style="thin">
        <color rgb="FFF6F6F6"/>
      </bottom>
      <diagonal/>
    </border>
    <border>
      <left/>
      <right/>
      <top style="thin">
        <color rgb="FFF6F6F6"/>
      </top>
      <bottom style="thin">
        <color rgb="FFDBDBDB"/>
      </bottom>
      <diagonal/>
    </border>
    <border>
      <left/>
      <right style="thin">
        <color rgb="FFDBDBDB"/>
      </right>
      <top style="thin">
        <color rgb="FFDADADA"/>
      </top>
      <bottom style="thin">
        <color rgb="FFDADADA"/>
      </bottom>
      <diagonal/>
    </border>
    <border>
      <left style="thin">
        <color rgb="FFDBDBDB"/>
      </left>
      <right/>
      <top style="thin">
        <color rgb="FFDADADA"/>
      </top>
      <bottom style="thin">
        <color rgb="FFDADADA"/>
      </bottom>
      <diagonal/>
    </border>
    <border>
      <left/>
      <right style="thin">
        <color rgb="FFDBDBDB"/>
      </right>
      <top style="thin">
        <color rgb="FFDADADA"/>
      </top>
      <bottom style="thin">
        <color rgb="FFF4F4F4"/>
      </bottom>
      <diagonal/>
    </border>
    <border>
      <left style="thin">
        <color rgb="FFDBDBDB"/>
      </left>
      <right/>
      <top style="thin">
        <color rgb="FFDADADA"/>
      </top>
      <bottom style="thin">
        <color rgb="FFF4F4F4"/>
      </bottom>
      <diagonal/>
    </border>
    <border>
      <left style="thin">
        <color rgb="FFDADADA"/>
      </left>
      <right style="thin">
        <color rgb="FFDBDBDB"/>
      </right>
      <top style="thin">
        <color rgb="FFF4F4F4"/>
      </top>
      <bottom style="thin">
        <color rgb="FFF4F4F4"/>
      </bottom>
      <diagonal/>
    </border>
    <border>
      <left/>
      <right style="thin">
        <color rgb="FFDBDBDB"/>
      </right>
      <top style="thin">
        <color rgb="FFF4F4F4"/>
      </top>
      <bottom style="thin">
        <color rgb="FFDADADA"/>
      </bottom>
      <diagonal/>
    </border>
    <border>
      <left style="thin">
        <color rgb="FFDBDBDB"/>
      </left>
      <right/>
      <top style="thin">
        <color rgb="FFF4F4F4"/>
      </top>
      <bottom style="thin">
        <color rgb="FFDADADA"/>
      </bottom>
      <diagonal/>
    </border>
    <border>
      <left/>
      <right style="thin">
        <color rgb="FFDADADA"/>
      </right>
      <top style="thin">
        <color rgb="FFDADADA"/>
      </top>
      <bottom style="thin">
        <color rgb="FFF3F3F3"/>
      </bottom>
      <diagonal/>
    </border>
    <border>
      <left style="thin">
        <color rgb="FFDADADA"/>
      </left>
      <right style="thin">
        <color rgb="FFDADADA"/>
      </right>
      <top style="thin">
        <color rgb="FFDADADA"/>
      </top>
      <bottom style="thin">
        <color rgb="FFF3F3F3"/>
      </bottom>
      <diagonal/>
    </border>
    <border>
      <left style="thin">
        <color rgb="FFDADADA"/>
      </left>
      <right/>
      <top style="thin">
        <color rgb="FFDADADA"/>
      </top>
      <bottom style="thin">
        <color rgb="FFF3F3F3"/>
      </bottom>
      <diagonal/>
    </border>
    <border>
      <left/>
      <right/>
      <top style="thin">
        <color rgb="FFDADADA"/>
      </top>
      <bottom style="thin">
        <color rgb="FFF3F3F3"/>
      </bottom>
      <diagonal/>
    </border>
    <border>
      <left style="thin">
        <color rgb="FFDADADA"/>
      </left>
      <right style="thin">
        <color rgb="FFDADADA"/>
      </right>
      <top style="thin">
        <color rgb="FFF3F3F3"/>
      </top>
      <bottom style="thin">
        <color rgb="FFF3F3F3"/>
      </bottom>
      <diagonal/>
    </border>
    <border>
      <left style="thin">
        <color rgb="FFDADADA"/>
      </left>
      <right/>
      <top style="thin">
        <color rgb="FFF3F3F3"/>
      </top>
      <bottom style="thin">
        <color rgb="FFF3F3F3"/>
      </bottom>
      <diagonal/>
    </border>
    <border>
      <left/>
      <right/>
      <top style="thin">
        <color rgb="FFF3F3F3"/>
      </top>
      <bottom style="thin">
        <color rgb="FFF3F3F3"/>
      </bottom>
      <diagonal/>
    </border>
    <border>
      <left/>
      <right style="thin">
        <color rgb="FFDADADA"/>
      </right>
      <top style="thin">
        <color rgb="FFF3F3F3"/>
      </top>
      <bottom style="thin">
        <color rgb="FFDADADA"/>
      </bottom>
      <diagonal/>
    </border>
    <border>
      <left style="thin">
        <color rgb="FFDADADA"/>
      </left>
      <right style="thin">
        <color rgb="FFDADADA"/>
      </right>
      <top style="thin">
        <color rgb="FFF3F3F3"/>
      </top>
      <bottom style="thin">
        <color rgb="FFDADADA"/>
      </bottom>
      <diagonal/>
    </border>
    <border>
      <left style="thin">
        <color rgb="FFDADADA"/>
      </left>
      <right/>
      <top style="thin">
        <color rgb="FFF3F3F3"/>
      </top>
      <bottom style="thin">
        <color rgb="FFDADADA"/>
      </bottom>
      <diagonal/>
    </border>
    <border>
      <left/>
      <right/>
      <top style="thin">
        <color rgb="FFF3F3F3"/>
      </top>
      <bottom style="thin">
        <color rgb="FFDADADA"/>
      </bottom>
      <diagonal/>
    </border>
    <border>
      <left/>
      <right style="thin">
        <color rgb="FFDADADA"/>
      </right>
      <top/>
      <bottom style="thin">
        <color rgb="FFF3F3F3"/>
      </bottom>
      <diagonal/>
    </border>
    <border>
      <left style="thin">
        <color rgb="FFDADADA"/>
      </left>
      <right style="thin">
        <color rgb="FFDADADA"/>
      </right>
      <top/>
      <bottom style="thin">
        <color rgb="FFF3F3F3"/>
      </bottom>
      <diagonal/>
    </border>
    <border>
      <left style="thin">
        <color rgb="FFDADADA"/>
      </left>
      <right/>
      <top/>
      <bottom style="thin">
        <color rgb="FFF3F3F3"/>
      </bottom>
      <diagonal/>
    </border>
    <border>
      <left/>
      <right/>
      <top/>
      <bottom style="thin">
        <color rgb="FFF3F3F3"/>
      </bottom>
      <diagonal/>
    </border>
    <border>
      <left/>
      <right style="thin">
        <color rgb="FFD9D9D9"/>
      </right>
      <top style="thin">
        <color rgb="FFD9D9D9"/>
      </top>
      <bottom style="thin">
        <color rgb="FFF3F3F3"/>
      </bottom>
      <diagonal/>
    </border>
    <border>
      <left/>
      <right style="thin">
        <color rgb="FFD9D9D9"/>
      </right>
      <top style="thin">
        <color rgb="FFF3F3F3"/>
      </top>
      <bottom style="thin">
        <color rgb="FFF3F3F3"/>
      </bottom>
      <diagonal/>
    </border>
    <border>
      <left/>
      <right style="thin">
        <color rgb="FFD9D9D9"/>
      </right>
      <top style="thin">
        <color rgb="FFF3F3F3"/>
      </top>
      <bottom style="thin">
        <color rgb="FFD9D9D9"/>
      </bottom>
      <diagonal/>
    </border>
    <border>
      <left/>
      <right style="thin">
        <color rgb="FFDADADA"/>
      </right>
      <top style="thin">
        <color rgb="FFF3F3F3"/>
      </top>
      <bottom style="thin">
        <color rgb="FFF4F4F4"/>
      </bottom>
      <diagonal/>
    </border>
    <border>
      <left style="thin">
        <color rgb="FFDADADA"/>
      </left>
      <right style="thin">
        <color rgb="FFDADADA"/>
      </right>
      <top style="thin">
        <color rgb="FFF3F3F3"/>
      </top>
      <bottom style="thin">
        <color rgb="FFF4F4F4"/>
      </bottom>
      <diagonal/>
    </border>
    <border>
      <left style="thin">
        <color rgb="FFDADADA"/>
      </left>
      <right/>
      <top style="thin">
        <color rgb="FFF3F3F3"/>
      </top>
      <bottom style="thin">
        <color rgb="FFF4F4F4"/>
      </bottom>
      <diagonal/>
    </border>
    <border>
      <left/>
      <right/>
      <top style="thin">
        <color rgb="FFF3F3F3"/>
      </top>
      <bottom style="thin">
        <color rgb="FFF4F4F4"/>
      </bottom>
      <diagonal/>
    </border>
    <border>
      <left/>
      <right style="thin">
        <color rgb="FFDADADA"/>
      </right>
      <top style="thin">
        <color rgb="FFF4F4F4"/>
      </top>
      <bottom style="thin">
        <color rgb="FFF3F3F3"/>
      </bottom>
      <diagonal/>
    </border>
    <border>
      <left style="thin">
        <color rgb="FFDADADA"/>
      </left>
      <right style="thin">
        <color rgb="FFDADADA"/>
      </right>
      <top style="thin">
        <color rgb="FFF4F4F4"/>
      </top>
      <bottom style="thin">
        <color rgb="FFF3F3F3"/>
      </bottom>
      <diagonal/>
    </border>
    <border>
      <left style="thin">
        <color rgb="FFDADADA"/>
      </left>
      <right/>
      <top style="thin">
        <color rgb="FFF4F4F4"/>
      </top>
      <bottom style="thin">
        <color rgb="FFF3F3F3"/>
      </bottom>
      <diagonal/>
    </border>
    <border>
      <left/>
      <right/>
      <top style="thin">
        <color rgb="FFF4F4F4"/>
      </top>
      <bottom style="thin">
        <color rgb="FFF3F3F3"/>
      </bottom>
      <diagonal/>
    </border>
    <border>
      <left style="thin">
        <color rgb="FFDADADA"/>
      </left>
      <right style="thin">
        <color rgb="FFF3F3F3"/>
      </right>
      <top style="thin">
        <color rgb="FFDADADA"/>
      </top>
      <bottom style="thin">
        <color rgb="FFDADADA"/>
      </bottom>
      <diagonal/>
    </border>
    <border>
      <left style="thin">
        <color rgb="FFF3F3F3"/>
      </left>
      <right style="thin">
        <color rgb="FFF3F3F3"/>
      </right>
      <top style="thin">
        <color rgb="FFDADADA"/>
      </top>
      <bottom style="thin">
        <color rgb="FFDADADA"/>
      </bottom>
      <diagonal/>
    </border>
    <border>
      <left style="thin">
        <color rgb="FFF3F3F3"/>
      </left>
      <right style="thin">
        <color rgb="FFDADADA"/>
      </right>
      <top style="thin">
        <color rgb="FFDADADA"/>
      </top>
      <bottom style="thin">
        <color rgb="FFDADADA"/>
      </bottom>
      <diagonal/>
    </border>
    <border>
      <left style="thin">
        <color rgb="FFF3F3F3"/>
      </left>
      <right/>
      <top style="thin">
        <color rgb="FFDADADA"/>
      </top>
      <bottom style="thin">
        <color rgb="FFDADADA"/>
      </bottom>
      <diagonal/>
    </border>
    <border>
      <left style="thin">
        <color rgb="FFDADADA"/>
      </left>
      <right style="thin">
        <color rgb="FFF3F3F3"/>
      </right>
      <top style="thin">
        <color rgb="FFDADADA"/>
      </top>
      <bottom style="thin">
        <color rgb="FFF3F3F3"/>
      </bottom>
      <diagonal/>
    </border>
    <border>
      <left style="thin">
        <color rgb="FFF3F3F3"/>
      </left>
      <right style="thin">
        <color rgb="FFF3F3F3"/>
      </right>
      <top style="thin">
        <color rgb="FFDADADA"/>
      </top>
      <bottom style="thin">
        <color rgb="FFF3F3F3"/>
      </bottom>
      <diagonal/>
    </border>
    <border>
      <left style="thin">
        <color rgb="FFF3F3F3"/>
      </left>
      <right style="thin">
        <color rgb="FFDADADA"/>
      </right>
      <top style="thin">
        <color rgb="FFDADADA"/>
      </top>
      <bottom style="thin">
        <color rgb="FFF3F3F3"/>
      </bottom>
      <diagonal/>
    </border>
    <border>
      <left style="thin">
        <color rgb="FFF3F3F3"/>
      </left>
      <right style="thin">
        <color rgb="FFF3F3F3"/>
      </right>
      <top style="thin">
        <color rgb="FFD9D9D9"/>
      </top>
      <bottom style="thin">
        <color rgb="FFF3F3F3"/>
      </bottom>
      <diagonal/>
    </border>
    <border>
      <left style="thin">
        <color rgb="FFDADADA"/>
      </left>
      <right style="thin">
        <color rgb="FFF3F3F3"/>
      </right>
      <top style="thin">
        <color rgb="FFF3F3F3"/>
      </top>
      <bottom style="thin">
        <color rgb="FFF3F3F3"/>
      </bottom>
      <diagonal/>
    </border>
    <border>
      <left style="thin">
        <color rgb="FFF3F3F3"/>
      </left>
      <right style="thin">
        <color rgb="FFF3F3F3"/>
      </right>
      <top style="thin">
        <color rgb="FFF3F3F3"/>
      </top>
      <bottom style="thin">
        <color rgb="FFF3F3F3"/>
      </bottom>
      <diagonal/>
    </border>
    <border>
      <left style="thin">
        <color rgb="FFF3F3F3"/>
      </left>
      <right style="thin">
        <color rgb="FFDADADA"/>
      </right>
      <top style="thin">
        <color rgb="FFF3F3F3"/>
      </top>
      <bottom style="thin">
        <color rgb="FFF3F3F3"/>
      </bottom>
      <diagonal/>
    </border>
    <border>
      <left style="thin">
        <color rgb="FFDADADA"/>
      </left>
      <right style="thin">
        <color rgb="FFF3F3F3"/>
      </right>
      <top style="thin">
        <color rgb="FFF3F3F3"/>
      </top>
      <bottom style="thin">
        <color rgb="FFDADADA"/>
      </bottom>
      <diagonal/>
    </border>
    <border>
      <left style="thin">
        <color rgb="FFF3F3F3"/>
      </left>
      <right style="thin">
        <color rgb="FFF3F3F3"/>
      </right>
      <top style="thin">
        <color rgb="FFF3F3F3"/>
      </top>
      <bottom style="thin">
        <color rgb="FFDADADA"/>
      </bottom>
      <diagonal/>
    </border>
    <border>
      <left style="thin">
        <color rgb="FFF3F3F3"/>
      </left>
      <right style="thin">
        <color rgb="FFDADADA"/>
      </right>
      <top style="thin">
        <color rgb="FFF3F3F3"/>
      </top>
      <bottom style="thin">
        <color rgb="FFDADADA"/>
      </bottom>
      <diagonal/>
    </border>
    <border>
      <left style="thin">
        <color rgb="FFF3F3F3"/>
      </left>
      <right style="thin">
        <color rgb="FFF3F3F3"/>
      </right>
      <top style="thin">
        <color rgb="FFF3F3F3"/>
      </top>
      <bottom style="thin">
        <color rgb="FFD9D9D9"/>
      </bottom>
      <diagonal/>
    </border>
    <border>
      <left style="thin">
        <color rgb="FFF3F3F3"/>
      </left>
      <right style="thin">
        <color rgb="FFF3F3F3"/>
      </right>
      <top style="thin">
        <color rgb="FFD9D9D9"/>
      </top>
      <bottom style="thin">
        <color rgb="FFD9D9D9"/>
      </bottom>
      <diagonal/>
    </border>
    <border>
      <left/>
      <right style="thin">
        <color rgb="FFDADADA"/>
      </right>
      <top style="thin">
        <color rgb="FFDADADA"/>
      </top>
      <bottom/>
      <diagonal/>
    </border>
    <border>
      <left style="thin">
        <color rgb="FFDADADA"/>
      </left>
      <right style="thin">
        <color rgb="FFF4F4F4"/>
      </right>
      <top style="thin">
        <color rgb="FFDADADA"/>
      </top>
      <bottom/>
      <diagonal/>
    </border>
    <border>
      <left style="thin">
        <color rgb="FFF4F4F4"/>
      </left>
      <right style="thin">
        <color rgb="FFF4F4F4"/>
      </right>
      <top style="thin">
        <color rgb="FFDADADA"/>
      </top>
      <bottom/>
      <diagonal/>
    </border>
    <border>
      <left style="thin">
        <color rgb="FFF4F4F4"/>
      </left>
      <right style="thin">
        <color rgb="FFDADADA"/>
      </right>
      <top style="thin">
        <color rgb="FFDADADA"/>
      </top>
      <bottom/>
      <diagonal/>
    </border>
    <border>
      <left style="thin">
        <color rgb="FFF4F4F4"/>
      </left>
      <right/>
      <top style="thin">
        <color rgb="FFDADADA"/>
      </top>
      <bottom/>
      <diagonal/>
    </border>
    <border>
      <left/>
      <right style="thin">
        <color rgb="FFDADADA"/>
      </right>
      <top/>
      <bottom style="thin">
        <color rgb="FFDADADA"/>
      </bottom>
      <diagonal/>
    </border>
    <border>
      <left style="thin">
        <color rgb="FFDADADA"/>
      </left>
      <right style="thin">
        <color rgb="FFF4F4F4"/>
      </right>
      <top/>
      <bottom style="thin">
        <color rgb="FFDADADA"/>
      </bottom>
      <diagonal/>
    </border>
    <border>
      <left style="thin">
        <color rgb="FFF4F4F4"/>
      </left>
      <right style="thin">
        <color rgb="FFF4F4F4"/>
      </right>
      <top/>
      <bottom style="thin">
        <color rgb="FFDADADA"/>
      </bottom>
      <diagonal/>
    </border>
    <border>
      <left style="thin">
        <color rgb="FFF4F4F4"/>
      </left>
      <right style="thin">
        <color rgb="FFDADADA"/>
      </right>
      <top/>
      <bottom style="thin">
        <color rgb="FFDADADA"/>
      </bottom>
      <diagonal/>
    </border>
    <border>
      <left style="thin">
        <color rgb="FFF4F4F4"/>
      </left>
      <right/>
      <top/>
      <bottom style="thin">
        <color rgb="FFDADADA"/>
      </bottom>
      <diagonal/>
    </border>
    <border>
      <left style="thin">
        <color rgb="FFDADADA"/>
      </left>
      <right style="thin">
        <color rgb="FFF4F4F4"/>
      </right>
      <top style="thin">
        <color rgb="FFDADADA"/>
      </top>
      <bottom style="thin">
        <color rgb="FFF4F4F4"/>
      </bottom>
      <diagonal/>
    </border>
    <border>
      <left style="thin">
        <color rgb="FFF4F4F4"/>
      </left>
      <right style="thin">
        <color rgb="FFF4F4F4"/>
      </right>
      <top style="thin">
        <color rgb="FFDADADA"/>
      </top>
      <bottom style="thin">
        <color rgb="FFF4F4F4"/>
      </bottom>
      <diagonal/>
    </border>
    <border>
      <left style="thin">
        <color rgb="FFF4F4F4"/>
      </left>
      <right style="thin">
        <color rgb="FFDADADA"/>
      </right>
      <top style="thin">
        <color rgb="FFDADADA"/>
      </top>
      <bottom style="thin">
        <color rgb="FFF4F4F4"/>
      </bottom>
      <diagonal/>
    </border>
    <border>
      <left style="thin">
        <color rgb="FFF4F4F4"/>
      </left>
      <right/>
      <top style="thin">
        <color rgb="FFDADADA"/>
      </top>
      <bottom style="thin">
        <color rgb="FFF4F4F4"/>
      </bottom>
      <diagonal/>
    </border>
    <border>
      <left style="thin">
        <color rgb="FFDADADA"/>
      </left>
      <right style="thin">
        <color rgb="FFF4F4F4"/>
      </right>
      <top style="thin">
        <color rgb="FFF4F4F4"/>
      </top>
      <bottom style="thin">
        <color rgb="FFF4F4F4"/>
      </bottom>
      <diagonal/>
    </border>
    <border>
      <left style="thin">
        <color rgb="FFF4F4F4"/>
      </left>
      <right style="thin">
        <color rgb="FFF4F4F4"/>
      </right>
      <top style="thin">
        <color rgb="FFF4F4F4"/>
      </top>
      <bottom style="thin">
        <color rgb="FFF4F4F4"/>
      </bottom>
      <diagonal/>
    </border>
    <border>
      <left style="thin">
        <color rgb="FFF4F4F4"/>
      </left>
      <right/>
      <top style="thin">
        <color rgb="FFF4F4F4"/>
      </top>
      <bottom style="thin">
        <color rgb="FFF4F4F4"/>
      </bottom>
      <diagonal/>
    </border>
    <border>
      <left style="thin">
        <color rgb="FFDADADA"/>
      </left>
      <right style="thin">
        <color rgb="FFF4F4F4"/>
      </right>
      <top style="thin">
        <color rgb="FFF4F4F4"/>
      </top>
      <bottom style="thin">
        <color rgb="FFDADADA"/>
      </bottom>
      <diagonal/>
    </border>
    <border>
      <left style="thin">
        <color rgb="FFF4F4F4"/>
      </left>
      <right style="thin">
        <color rgb="FFF4F4F4"/>
      </right>
      <top style="thin">
        <color rgb="FFF4F4F4"/>
      </top>
      <bottom style="thin">
        <color rgb="FFDADADA"/>
      </bottom>
      <diagonal/>
    </border>
    <border>
      <left style="thin">
        <color rgb="FFF4F4F4"/>
      </left>
      <right style="thin">
        <color rgb="FFDADADA"/>
      </right>
      <top style="thin">
        <color rgb="FFF4F4F4"/>
      </top>
      <bottom style="thin">
        <color rgb="FFDADADA"/>
      </bottom>
      <diagonal/>
    </border>
    <border>
      <left style="thin">
        <color rgb="FFF4F4F4"/>
      </left>
      <right/>
      <top style="thin">
        <color rgb="FFF4F4F4"/>
      </top>
      <bottom style="thin">
        <color rgb="FFDADADA"/>
      </bottom>
      <diagonal/>
    </border>
    <border>
      <left style="thin">
        <color rgb="FFDADADA"/>
      </left>
      <right style="thin">
        <color rgb="FFF4F4F4"/>
      </right>
      <top style="thin">
        <color rgb="FFDADADA"/>
      </top>
      <bottom style="thin">
        <color rgb="FFDADADA"/>
      </bottom>
      <diagonal/>
    </border>
    <border>
      <left style="thin">
        <color rgb="FFF4F4F4"/>
      </left>
      <right style="thin">
        <color rgb="FFF4F4F4"/>
      </right>
      <top style="thin">
        <color rgb="FFDADADA"/>
      </top>
      <bottom style="thin">
        <color rgb="FFDADADA"/>
      </bottom>
      <diagonal/>
    </border>
    <border>
      <left style="thin">
        <color rgb="FFF4F4F4"/>
      </left>
      <right style="thin">
        <color rgb="FFDADADA"/>
      </right>
      <top style="thin">
        <color rgb="FFDADADA"/>
      </top>
      <bottom style="thin">
        <color rgb="FFDADADA"/>
      </bottom>
      <diagonal/>
    </border>
    <border>
      <left style="thin">
        <color rgb="FFF4F4F4"/>
      </left>
      <right/>
      <top style="thin">
        <color rgb="FFDADADA"/>
      </top>
      <bottom style="thin">
        <color rgb="FFDADADA"/>
      </bottom>
      <diagonal/>
    </border>
    <border>
      <left/>
      <right style="thin">
        <color rgb="FFDADADA"/>
      </right>
      <top/>
      <bottom style="thin">
        <color rgb="FFF4F4F4"/>
      </bottom>
      <diagonal/>
    </border>
    <border>
      <left/>
      <right/>
      <top style="thin">
        <color rgb="FFD9D9D9"/>
      </top>
      <bottom style="thin">
        <color rgb="FFF3F3F3"/>
      </bottom>
      <diagonal/>
    </border>
    <border>
      <left/>
      <right/>
      <top style="thin">
        <color rgb="FFF3F3F3"/>
      </top>
      <bottom style="thin">
        <color rgb="FFD9D9D9"/>
      </bottom>
      <diagonal/>
    </border>
    <border>
      <left/>
      <right style="double">
        <color rgb="FFF4F4F4"/>
      </right>
      <top style="thin">
        <color rgb="FFDBDBDB"/>
      </top>
      <bottom style="thin">
        <color rgb="FFDBDBDB"/>
      </bottom>
      <diagonal/>
    </border>
    <border>
      <left/>
      <right style="thin">
        <color rgb="FFDEDEDE"/>
      </right>
      <top style="thin">
        <color rgb="FFDEDEDE"/>
      </top>
      <bottom style="thin">
        <color rgb="FFF2F2F2"/>
      </bottom>
      <diagonal/>
    </border>
    <border>
      <left style="thin">
        <color rgb="FFDEDEDE"/>
      </left>
      <right style="thin">
        <color rgb="FFDEDEDE"/>
      </right>
      <top/>
      <bottom style="thin">
        <color rgb="FFF7F7F7"/>
      </bottom>
      <diagonal/>
    </border>
    <border>
      <left style="thin">
        <color rgb="FFDEDEDE"/>
      </left>
      <right/>
      <top/>
      <bottom style="thin">
        <color rgb="FFF7F7F7"/>
      </bottom>
      <diagonal/>
    </border>
    <border>
      <left/>
      <right style="thin">
        <color rgb="FFDEDEDE"/>
      </right>
      <top/>
      <bottom style="thin">
        <color rgb="FFF7F7F7"/>
      </bottom>
      <diagonal/>
    </border>
    <border>
      <left/>
      <right style="thin">
        <color rgb="FFDEDEDE"/>
      </right>
      <top style="thin">
        <color rgb="FFF2F2F2"/>
      </top>
      <bottom style="thin">
        <color rgb="FFF7F7F7"/>
      </bottom>
      <diagonal/>
    </border>
    <border>
      <left style="thin">
        <color rgb="FFDEDEDE"/>
      </left>
      <right style="thin">
        <color rgb="FFDEDEDE"/>
      </right>
      <top style="thin">
        <color rgb="FFF7F7F7"/>
      </top>
      <bottom style="thin">
        <color rgb="FFF7F7F7"/>
      </bottom>
      <diagonal/>
    </border>
    <border>
      <left style="thin">
        <color rgb="FFDEDEDE"/>
      </left>
      <right/>
      <top style="thin">
        <color rgb="FFF7F7F7"/>
      </top>
      <bottom style="thin">
        <color rgb="FFF7F7F7"/>
      </bottom>
      <diagonal/>
    </border>
    <border>
      <left/>
      <right style="thin">
        <color rgb="FFDEDEDE"/>
      </right>
      <top style="thin">
        <color rgb="FFF7F7F7"/>
      </top>
      <bottom style="thin">
        <color rgb="FFF7F7F7"/>
      </bottom>
      <diagonal/>
    </border>
    <border>
      <left/>
      <right style="thin">
        <color rgb="FFDEDEDE"/>
      </right>
      <top style="thin">
        <color rgb="FFDEDEDE"/>
      </top>
      <bottom style="thin">
        <color rgb="FFF7F7F7"/>
      </bottom>
      <diagonal/>
    </border>
    <border>
      <left/>
      <right style="thin">
        <color rgb="FFDEDEDE"/>
      </right>
      <top style="thin">
        <color rgb="FFF7F7F7"/>
      </top>
      <bottom style="thin">
        <color rgb="FFDEDEDE"/>
      </bottom>
      <diagonal/>
    </border>
    <border>
      <left style="thin">
        <color rgb="FFDEDEDE"/>
      </left>
      <right style="thin">
        <color rgb="FFDEDEDE"/>
      </right>
      <top style="thin">
        <color rgb="FFF7F7F7"/>
      </top>
      <bottom style="thin">
        <color rgb="FFDDDDDD"/>
      </bottom>
      <diagonal/>
    </border>
    <border>
      <left style="thin">
        <color rgb="FFDEDEDE"/>
      </left>
      <right/>
      <top style="thin">
        <color rgb="FFF7F7F7"/>
      </top>
      <bottom style="thin">
        <color rgb="FFDDDDDD"/>
      </bottom>
      <diagonal/>
    </border>
    <border>
      <left/>
      <right style="thin">
        <color rgb="FFDEDEDE"/>
      </right>
      <top style="thin">
        <color rgb="FFF7F7F7"/>
      </top>
      <bottom style="thin">
        <color rgb="FFDDDDDD"/>
      </bottom>
      <diagonal/>
    </border>
    <border>
      <left/>
      <right style="thin">
        <color rgb="FFDEDEDE"/>
      </right>
      <top style="thin">
        <color rgb="FFF7F7F7"/>
      </top>
      <bottom style="thin">
        <color rgb="FFDADADA"/>
      </bottom>
      <diagonal/>
    </border>
    <border>
      <left style="thin">
        <color rgb="FFDEDEDE"/>
      </left>
      <right style="thin">
        <color rgb="FFDEDEDE"/>
      </right>
      <top style="thin">
        <color rgb="FFF7F7F7"/>
      </top>
      <bottom style="thin">
        <color rgb="FFDADADA"/>
      </bottom>
      <diagonal/>
    </border>
    <border>
      <left style="thin">
        <color rgb="FFDEDEDE"/>
      </left>
      <right/>
      <top style="thin">
        <color rgb="FFF7F7F7"/>
      </top>
      <bottom style="thin">
        <color rgb="FFDADADA"/>
      </bottom>
      <diagonal/>
    </border>
    <border>
      <left/>
      <right/>
      <top style="thin">
        <color rgb="FFF7F7F7"/>
      </top>
      <bottom style="thin">
        <color rgb="FFDADADA"/>
      </bottom>
      <diagonal/>
    </border>
    <border>
      <left/>
      <right style="thin">
        <color rgb="FFDADADA"/>
      </right>
      <top style="thin">
        <color rgb="FFDEDEDE"/>
      </top>
      <bottom/>
      <diagonal/>
    </border>
    <border>
      <left style="thin">
        <color rgb="FFDADADA"/>
      </left>
      <right style="thin">
        <color rgb="FFDEDEDE"/>
      </right>
      <top style="thin">
        <color rgb="FFDEDEDE"/>
      </top>
      <bottom style="thin">
        <color rgb="FFF7F7F7"/>
      </bottom>
      <diagonal/>
    </border>
    <border>
      <left style="thin">
        <color rgb="FFDEDEDE"/>
      </left>
      <right/>
      <top style="thin">
        <color rgb="FFDEDEDE"/>
      </top>
      <bottom style="thin">
        <color rgb="FFF7F7F7"/>
      </bottom>
      <diagonal/>
    </border>
    <border>
      <left/>
      <right/>
      <top style="thin">
        <color rgb="FFDEDEDE"/>
      </top>
      <bottom style="thin">
        <color rgb="FFF7F7F7"/>
      </bottom>
      <diagonal/>
    </border>
    <border>
      <left style="thin">
        <color rgb="FFDDDDDD"/>
      </left>
      <right style="thin">
        <color rgb="FFDEDEDE"/>
      </right>
      <top style="thin">
        <color rgb="FFF7F7F7"/>
      </top>
      <bottom style="thin">
        <color rgb="FFF7F7F7"/>
      </bottom>
      <diagonal/>
    </border>
    <border>
      <left style="thin">
        <color rgb="FFDEDEDE"/>
      </left>
      <right style="thin">
        <color rgb="FFDEDEDE"/>
      </right>
      <top style="thin">
        <color rgb="FFF5F5F5"/>
      </top>
      <bottom style="thin">
        <color rgb="FFF5F5F5"/>
      </bottom>
      <diagonal/>
    </border>
    <border>
      <left style="thin">
        <color rgb="FFDEDEDE"/>
      </left>
      <right/>
      <top style="thin">
        <color rgb="FFF5F5F5"/>
      </top>
      <bottom style="thin">
        <color rgb="FFF5F5F5"/>
      </bottom>
      <diagonal/>
    </border>
    <border>
      <left/>
      <right style="thin">
        <color rgb="FFDEDEDE"/>
      </right>
      <top style="thin">
        <color rgb="FFF5F5F5"/>
      </top>
      <bottom style="thin">
        <color rgb="FFF5F5F5"/>
      </bottom>
      <diagonal/>
    </border>
    <border>
      <left style="thin">
        <color rgb="FFDBDBDB"/>
      </left>
      <right/>
      <top style="thin">
        <color rgb="FFF7F7F7"/>
      </top>
      <bottom style="thin">
        <color rgb="FFF7F7F7"/>
      </bottom>
      <diagonal/>
    </border>
    <border>
      <left/>
      <right style="thin">
        <color rgb="FFDEDEDE"/>
      </right>
      <top style="thin">
        <color rgb="FFF8F8F8"/>
      </top>
      <bottom/>
      <diagonal/>
    </border>
    <border>
      <left style="thin">
        <color rgb="FFDEDEDE"/>
      </left>
      <right style="thin">
        <color rgb="FFDBDBDB"/>
      </right>
      <top style="thin">
        <color rgb="FFF5F5F5"/>
      </top>
      <bottom style="thin">
        <color rgb="FFF5F5F5"/>
      </bottom>
      <diagonal/>
    </border>
    <border>
      <left/>
      <right style="thin">
        <color rgb="FFD9D9D9"/>
      </right>
      <top style="thin">
        <color rgb="FFF5F5F5"/>
      </top>
      <bottom style="thin">
        <color rgb="FFF5F5F5"/>
      </bottom>
      <diagonal/>
    </border>
    <border>
      <left/>
      <right style="thin">
        <color rgb="FFDEDEDE"/>
      </right>
      <top/>
      <bottom style="thin">
        <color rgb="FFF3F3F3"/>
      </bottom>
      <diagonal/>
    </border>
    <border>
      <left style="thin">
        <color rgb="FFDADADA"/>
      </left>
      <right style="thin">
        <color rgb="FFDBDBDB"/>
      </right>
      <top style="thin">
        <color rgb="FFF5F5F5"/>
      </top>
      <bottom style="thin">
        <color rgb="FFF5F5F5"/>
      </bottom>
      <diagonal/>
    </border>
    <border>
      <left/>
      <right style="thin">
        <color rgb="FFDEDEDE"/>
      </right>
      <top/>
      <bottom style="thin">
        <color rgb="FFDEDEDE"/>
      </bottom>
      <diagonal/>
    </border>
    <border>
      <left style="thin">
        <color rgb="FFDEDEDE"/>
      </left>
      <right style="thin">
        <color rgb="FFDBDBDB"/>
      </right>
      <top style="thin">
        <color rgb="FFDBDBDB"/>
      </top>
      <bottom style="thin">
        <color rgb="FFDBDBDB"/>
      </bottom>
      <diagonal/>
    </border>
    <border>
      <left style="thin">
        <color rgb="FFDDDDDD"/>
      </left>
      <right style="thin">
        <color rgb="FFDBDBDB"/>
      </right>
      <top style="thin">
        <color rgb="FFF5F5F5"/>
      </top>
      <bottom style="thin">
        <color rgb="FFF5F5F5"/>
      </bottom>
      <diagonal/>
    </border>
    <border>
      <left style="thin">
        <color rgb="FFD9D9D9"/>
      </left>
      <right/>
      <top style="thin">
        <color rgb="FFF7F7F7"/>
      </top>
      <bottom style="thin">
        <color rgb="FFF7F7F7"/>
      </bottom>
      <diagonal/>
    </border>
    <border>
      <left style="thin">
        <color rgb="FFDEDEDE"/>
      </left>
      <right style="thin">
        <color rgb="FFDBDBDB"/>
      </right>
      <top style="thin">
        <color rgb="FFF5F5F5"/>
      </top>
      <bottom style="thin">
        <color rgb="FFDBDBDB"/>
      </bottom>
      <diagonal/>
    </border>
    <border>
      <left/>
      <right style="thin">
        <color rgb="FFD9D9D9"/>
      </right>
      <top style="thin">
        <color rgb="FFF5F5F5"/>
      </top>
      <bottom style="thin">
        <color rgb="FFDBDBDB"/>
      </bottom>
      <diagonal/>
    </border>
    <border>
      <left style="thin">
        <color rgb="FFD9D9D9"/>
      </left>
      <right/>
      <top style="thin">
        <color rgb="FFF7F7F7"/>
      </top>
      <bottom style="thin">
        <color rgb="FFDBDBDB"/>
      </bottom>
      <diagonal/>
    </border>
    <border>
      <left/>
      <right/>
      <top style="thin">
        <color rgb="FFF7F7F7"/>
      </top>
      <bottom style="thin">
        <color rgb="FFDBDBDB"/>
      </bottom>
      <diagonal/>
    </border>
    <border>
      <left/>
      <right style="thin">
        <color rgb="FFD9D9D9"/>
      </right>
      <top style="thin">
        <color rgb="FFDBDBDB"/>
      </top>
      <bottom style="thin">
        <color rgb="FFDBDBDB"/>
      </bottom>
      <diagonal/>
    </border>
    <border>
      <left style="thin">
        <color rgb="FFD9D9D9"/>
      </left>
      <right/>
      <top style="thin">
        <color rgb="FFDBDBDB"/>
      </top>
      <bottom style="thin">
        <color rgb="FFDBDBDB"/>
      </bottom>
      <diagonal/>
    </border>
    <border>
      <left/>
      <right style="thin">
        <color rgb="FFD9D9D9"/>
      </right>
      <top style="thin">
        <color rgb="FFDBDBDB"/>
      </top>
      <bottom/>
      <diagonal/>
    </border>
    <border>
      <left style="thin">
        <color rgb="FFD9D9D9"/>
      </left>
      <right/>
      <top style="thin">
        <color rgb="FFDBDBDB"/>
      </top>
      <bottom/>
      <diagonal/>
    </border>
    <border>
      <left style="thin">
        <color rgb="FFDEDEDE"/>
      </left>
      <right/>
      <top style="thin">
        <color rgb="FFF5F5F5"/>
      </top>
      <bottom style="thin">
        <color rgb="FFDADADA"/>
      </bottom>
      <diagonal/>
    </border>
    <border>
      <left/>
      <right/>
      <top style="thin">
        <color rgb="FFF5F5F5"/>
      </top>
      <bottom style="thin">
        <color rgb="FFDADADA"/>
      </bottom>
      <diagonal/>
    </border>
    <border>
      <left/>
      <right style="thin">
        <color rgb="FFD9D9D9"/>
      </right>
      <top/>
      <bottom style="thin">
        <color rgb="FFDADADA"/>
      </bottom>
      <diagonal/>
    </border>
    <border>
      <left style="thin">
        <color rgb="FFD9D9D9"/>
      </left>
      <right/>
      <top/>
      <bottom style="thin">
        <color rgb="FFDADADA"/>
      </bottom>
      <diagonal/>
    </border>
    <border>
      <left/>
      <right style="thin">
        <color rgb="FFD9D9D9"/>
      </right>
      <top style="thin">
        <color rgb="FFDEDEDE"/>
      </top>
      <bottom style="thin">
        <color rgb="FFDEDEDE"/>
      </bottom>
      <diagonal/>
    </border>
    <border>
      <left style="thin">
        <color rgb="FFD9D9D9"/>
      </left>
      <right/>
      <top style="thin">
        <color rgb="FFDEDEDE"/>
      </top>
      <bottom style="thin">
        <color rgb="FFDEDEDE"/>
      </bottom>
      <diagonal/>
    </border>
    <border>
      <left style="thin">
        <color rgb="FFDDDDDD"/>
      </left>
      <right style="thin">
        <color rgb="FFDADADA"/>
      </right>
      <top style="thin">
        <color rgb="FFDADADA"/>
      </top>
      <bottom style="thin">
        <color rgb="FFF4F4F4"/>
      </bottom>
      <diagonal/>
    </border>
    <border>
      <left/>
      <right style="thin">
        <color rgb="FFD9D9D9"/>
      </right>
      <top style="thin">
        <color rgb="FFDEDEDE"/>
      </top>
      <bottom style="thin">
        <color rgb="FFF5F5F5"/>
      </bottom>
      <diagonal/>
    </border>
    <border>
      <left style="thin">
        <color rgb="FFD9D9D9"/>
      </left>
      <right/>
      <top style="thin">
        <color rgb="FFDEDEDE"/>
      </top>
      <bottom style="thin">
        <color rgb="FFF7F7F7"/>
      </bottom>
      <diagonal/>
    </border>
    <border>
      <left/>
      <right style="thin">
        <color rgb="FFDEDEDE"/>
      </right>
      <top/>
      <bottom/>
      <diagonal/>
    </border>
    <border>
      <left style="thin">
        <color rgb="FFDEDEDE"/>
      </left>
      <right style="thin">
        <color rgb="FFDFDFDF"/>
      </right>
      <top style="thin">
        <color rgb="FFF5F5F5"/>
      </top>
      <bottom style="thin">
        <color rgb="FFF8F8F8"/>
      </bottom>
      <diagonal/>
    </border>
    <border>
      <left/>
      <right style="thin">
        <color rgb="FFDEDEDE"/>
      </right>
      <top/>
      <bottom style="thin">
        <color rgb="FFDBDBDB"/>
      </bottom>
      <diagonal/>
    </border>
    <border>
      <left style="thin">
        <color rgb="FFDEDEDE"/>
      </left>
      <right style="thin">
        <color rgb="FFDFDFDF"/>
      </right>
      <top style="thin">
        <color rgb="FFF8F8F8"/>
      </top>
      <bottom style="thin">
        <color rgb="FFF8F8F8"/>
      </bottom>
      <diagonal/>
    </border>
    <border>
      <left/>
      <right style="thin">
        <color rgb="FFD9D9D9"/>
      </right>
      <top style="thin">
        <color rgb="FFDEDEDE"/>
      </top>
      <bottom/>
      <diagonal/>
    </border>
    <border>
      <left style="thin">
        <color rgb="FFD9D9D9"/>
      </left>
      <right/>
      <top style="thin">
        <color rgb="FFDEDEDE"/>
      </top>
      <bottom/>
      <diagonal/>
    </border>
    <border>
      <left/>
      <right/>
      <top/>
      <bottom style="thin">
        <color rgb="FFDFDFDF"/>
      </bottom>
      <diagonal/>
    </border>
    <border>
      <left/>
      <right style="thin">
        <color rgb="FFDFDFDF"/>
      </right>
      <top style="thin">
        <color rgb="FFDFDFDF"/>
      </top>
      <bottom style="thin">
        <color rgb="FFDFDFDF"/>
      </bottom>
      <diagonal/>
    </border>
    <border>
      <left style="thin">
        <color rgb="FFDFDFDF"/>
      </left>
      <right/>
      <top style="thin">
        <color rgb="FFDFDFDF"/>
      </top>
      <bottom style="thin">
        <color rgb="FFDFDFDF"/>
      </bottom>
      <diagonal/>
    </border>
    <border>
      <left/>
      <right/>
      <top style="thin">
        <color rgb="FFDFDFDF"/>
      </top>
      <bottom style="thin">
        <color rgb="FFDFDFDF"/>
      </bottom>
      <diagonal/>
    </border>
    <border>
      <left style="thin">
        <color rgb="FFDFDFDF"/>
      </left>
      <right style="thin">
        <color rgb="FFDFDFDF"/>
      </right>
      <top style="thin">
        <color rgb="FFDFDFDF"/>
      </top>
      <bottom style="thin">
        <color rgb="FFDFDFDF"/>
      </bottom>
      <diagonal/>
    </border>
    <border>
      <left/>
      <right style="thin">
        <color rgb="FFDFDFDF"/>
      </right>
      <top/>
      <bottom style="thin">
        <color rgb="FFF8F8F8"/>
      </bottom>
      <diagonal/>
    </border>
    <border>
      <left style="thin">
        <color rgb="FFDFDFDF"/>
      </left>
      <right style="thin">
        <color rgb="FFDFDFDF"/>
      </right>
      <top style="thin">
        <color rgb="FFF5F5F5"/>
      </top>
      <bottom style="thin">
        <color rgb="FFF5F5F5"/>
      </bottom>
      <diagonal/>
    </border>
    <border>
      <left style="thin">
        <color rgb="FFDFDFDF"/>
      </left>
      <right/>
      <top style="thin">
        <color rgb="FFF5F5F5"/>
      </top>
      <bottom style="thin">
        <color rgb="FFF5F5F5"/>
      </bottom>
      <diagonal/>
    </border>
    <border>
      <left/>
      <right style="thin">
        <color rgb="FFDFDFDF"/>
      </right>
      <top style="thin">
        <color rgb="FFF5F5F5"/>
      </top>
      <bottom style="thin">
        <color rgb="FFF5F5F5"/>
      </bottom>
      <diagonal/>
    </border>
    <border>
      <left/>
      <right style="thin">
        <color rgb="FFDFDFDF"/>
      </right>
      <top style="thin">
        <color rgb="FFF8F8F8"/>
      </top>
      <bottom style="thin">
        <color rgb="FFF8F8F8"/>
      </bottom>
      <diagonal/>
    </border>
    <border>
      <left/>
      <right style="thin">
        <color rgb="FFDFDFDF"/>
      </right>
      <top style="thin">
        <color rgb="FFDFDFDF"/>
      </top>
      <bottom style="thin">
        <color rgb="FFF8F8F8"/>
      </bottom>
      <diagonal/>
    </border>
    <border>
      <left style="thin">
        <color rgb="FFDFDFDF"/>
      </left>
      <right style="thin">
        <color rgb="FFDFDFDF"/>
      </right>
      <top style="thin">
        <color rgb="FFDFDFDF"/>
      </top>
      <bottom style="thin">
        <color rgb="FFF8F8F8"/>
      </bottom>
      <diagonal/>
    </border>
    <border>
      <left style="thin">
        <color rgb="FFDFDFDF"/>
      </left>
      <right/>
      <top style="thin">
        <color rgb="FFDFDFDF"/>
      </top>
      <bottom style="thin">
        <color rgb="FFF8F8F8"/>
      </bottom>
      <diagonal/>
    </border>
    <border>
      <left/>
      <right/>
      <top style="thin">
        <color rgb="FFDFDFDF"/>
      </top>
      <bottom style="thin">
        <color rgb="FFF8F8F8"/>
      </bottom>
      <diagonal/>
    </border>
    <border>
      <left style="thin">
        <color rgb="FFDFDFDF"/>
      </left>
      <right style="thin">
        <color rgb="FFDBDBDB"/>
      </right>
      <top style="thin">
        <color rgb="FFF5F5F5"/>
      </top>
      <bottom style="thin">
        <color rgb="FFF2F2F2"/>
      </bottom>
      <diagonal/>
    </border>
    <border>
      <left style="thin">
        <color rgb="FFDBDBDB"/>
      </left>
      <right/>
      <top style="thin">
        <color rgb="FFF5F5F5"/>
      </top>
      <bottom style="thin">
        <color rgb="FFF2F2F2"/>
      </bottom>
      <diagonal/>
    </border>
    <border>
      <left/>
      <right/>
      <top style="thin">
        <color rgb="FFF5F5F5"/>
      </top>
      <bottom style="thin">
        <color rgb="FFF2F2F2"/>
      </bottom>
      <diagonal/>
    </border>
    <border>
      <left/>
      <right style="thin">
        <color rgb="FFDBDBDB"/>
      </right>
      <top style="thin">
        <color rgb="FFF5F5F5"/>
      </top>
      <bottom style="thin">
        <color rgb="FFF2F2F2"/>
      </bottom>
      <diagonal/>
    </border>
    <border>
      <left/>
      <right style="thin">
        <color rgb="FFDFDFDF"/>
      </right>
      <top/>
      <bottom style="thin">
        <color rgb="FFF2F2F2"/>
      </bottom>
      <diagonal/>
    </border>
    <border>
      <left style="thin">
        <color rgb="FFDFDFDF"/>
      </left>
      <right/>
      <top/>
      <bottom style="thin">
        <color rgb="FFF2F2F2"/>
      </bottom>
      <diagonal/>
    </border>
    <border>
      <left/>
      <right/>
      <top/>
      <bottom style="thin">
        <color rgb="FFF2F2F2"/>
      </bottom>
      <diagonal/>
    </border>
    <border>
      <left style="thin">
        <color rgb="FFDFDFDF"/>
      </left>
      <right style="thin">
        <color rgb="FFDFDFDF"/>
      </right>
      <top style="thin">
        <color rgb="FFF2F2F2"/>
      </top>
      <bottom style="thin">
        <color rgb="FFF2F2F2"/>
      </bottom>
      <diagonal/>
    </border>
    <border>
      <left style="thin">
        <color rgb="FFDFDFDF"/>
      </left>
      <right/>
      <top style="thin">
        <color rgb="FFF2F2F2"/>
      </top>
      <bottom style="thin">
        <color rgb="FFF2F2F2"/>
      </bottom>
      <diagonal/>
    </border>
    <border>
      <left/>
      <right/>
      <top style="thin">
        <color rgb="FFF2F2F2"/>
      </top>
      <bottom style="thin">
        <color rgb="FFF2F2F2"/>
      </bottom>
      <diagonal/>
    </border>
    <border>
      <left/>
      <right style="thin">
        <color rgb="FFDFDFDF"/>
      </right>
      <top style="thin">
        <color rgb="FFF2F2F2"/>
      </top>
      <bottom style="thin">
        <color rgb="FFF2F2F2"/>
      </bottom>
      <diagonal/>
    </border>
    <border>
      <left style="thin">
        <color rgb="FFDFDFDF"/>
      </left>
      <right style="thin">
        <color rgb="FFDBDBDB"/>
      </right>
      <top style="thin">
        <color rgb="FFF2F2F2"/>
      </top>
      <bottom style="thin">
        <color rgb="FFF2F2F2"/>
      </bottom>
      <diagonal/>
    </border>
    <border>
      <left style="thin">
        <color rgb="FFDBDBDB"/>
      </left>
      <right/>
      <top style="thin">
        <color rgb="FFF2F2F2"/>
      </top>
      <bottom style="thin">
        <color rgb="FFF2F2F2"/>
      </bottom>
      <diagonal/>
    </border>
    <border>
      <left/>
      <right style="thin">
        <color rgb="FFDBDBDB"/>
      </right>
      <top style="thin">
        <color rgb="FFF2F2F2"/>
      </top>
      <bottom style="thin">
        <color rgb="FFF2F2F2"/>
      </bottom>
      <diagonal/>
    </border>
    <border>
      <left style="thin">
        <color rgb="FFDFDFDF"/>
      </left>
      <right style="thin">
        <color rgb="FFDFDFDF"/>
      </right>
      <top style="thin">
        <color rgb="FFF8F8F8"/>
      </top>
      <bottom style="thin">
        <color rgb="FFF8F8F8"/>
      </bottom>
      <diagonal/>
    </border>
    <border>
      <left style="thin">
        <color rgb="FFDFDFDF"/>
      </left>
      <right/>
      <top style="thin">
        <color rgb="FFF8F8F8"/>
      </top>
      <bottom style="thin">
        <color rgb="FFF8F8F8"/>
      </bottom>
      <diagonal/>
    </border>
    <border>
      <left/>
      <right style="thin">
        <color rgb="FFDFDFDF"/>
      </right>
      <top style="thin">
        <color rgb="FFF8F8F8"/>
      </top>
      <bottom style="thin">
        <color rgb="FFDEDEDE"/>
      </bottom>
      <diagonal/>
    </border>
    <border>
      <left style="thin">
        <color rgb="FFDFDFDF"/>
      </left>
      <right style="thin">
        <color rgb="FFDFDFDF"/>
      </right>
      <top/>
      <bottom style="thin">
        <color rgb="FFDEDEDE"/>
      </bottom>
      <diagonal/>
    </border>
    <border>
      <left style="thin">
        <color rgb="FFDFDFDF"/>
      </left>
      <right/>
      <top style="thin">
        <color rgb="FFF8F8F8"/>
      </top>
      <bottom style="thin">
        <color rgb="FFDEDEDE"/>
      </bottom>
      <diagonal/>
    </border>
    <border>
      <left style="thin">
        <color rgb="FFDFDFDF"/>
      </left>
      <right/>
      <top/>
      <bottom style="thin">
        <color rgb="FFDEDEDE"/>
      </bottom>
      <diagonal/>
    </border>
    <border>
      <left style="thin">
        <color rgb="FFDBDBDB"/>
      </left>
      <right style="thin">
        <color rgb="FFDADADA"/>
      </right>
      <top style="thin">
        <color rgb="FFDBDBDB"/>
      </top>
      <bottom style="thin">
        <color rgb="FFDBDBDB"/>
      </bottom>
      <diagonal/>
    </border>
    <border>
      <left style="thin">
        <color rgb="FFDADADA"/>
      </left>
      <right/>
      <top style="thin">
        <color rgb="FFDBDBDB"/>
      </top>
      <bottom style="thin">
        <color rgb="FFDBDBDB"/>
      </bottom>
      <diagonal/>
    </border>
    <border>
      <left/>
      <right style="thin">
        <color rgb="FFDBDBDB"/>
      </right>
      <top style="thin">
        <color rgb="FFDBDBDB"/>
      </top>
      <bottom style="thin">
        <color rgb="FFF3F3F3"/>
      </bottom>
      <diagonal/>
    </border>
    <border>
      <left style="thin">
        <color rgb="FFDBDBDB"/>
      </left>
      <right style="thin">
        <color rgb="FFDBDBDB"/>
      </right>
      <top style="thin">
        <color rgb="FFDBDBDB"/>
      </top>
      <bottom style="thin">
        <color rgb="FFF3F3F3"/>
      </bottom>
      <diagonal/>
    </border>
    <border>
      <left style="thin">
        <color rgb="FFDBDBDB"/>
      </left>
      <right/>
      <top style="thin">
        <color rgb="FFDBDBDB"/>
      </top>
      <bottom style="thin">
        <color rgb="FFF3F3F3"/>
      </bottom>
      <diagonal/>
    </border>
    <border>
      <left/>
      <right/>
      <top style="thin">
        <color rgb="FFDBDBDB"/>
      </top>
      <bottom style="thin">
        <color rgb="FFF3F3F3"/>
      </bottom>
      <diagonal/>
    </border>
    <border>
      <left/>
      <right style="thin">
        <color rgb="FFDBDBDB"/>
      </right>
      <top style="thin">
        <color rgb="FFF3F3F3"/>
      </top>
      <bottom style="thin">
        <color rgb="FFF3F3F3"/>
      </bottom>
      <diagonal/>
    </border>
    <border>
      <left style="thin">
        <color rgb="FFDBDBDB"/>
      </left>
      <right style="thin">
        <color rgb="FFDBDBDB"/>
      </right>
      <top style="thin">
        <color rgb="FFF3F3F3"/>
      </top>
      <bottom style="thin">
        <color rgb="FFF3F3F3"/>
      </bottom>
      <diagonal/>
    </border>
    <border>
      <left style="thin">
        <color rgb="FFDBDBDB"/>
      </left>
      <right/>
      <top style="thin">
        <color rgb="FFF3F3F3"/>
      </top>
      <bottom style="thin">
        <color rgb="FFF3F3F3"/>
      </bottom>
      <diagonal/>
    </border>
    <border>
      <left/>
      <right style="thin">
        <color rgb="FFDBDBDB"/>
      </right>
      <top style="thin">
        <color rgb="FFF3F3F3"/>
      </top>
      <bottom style="thin">
        <color rgb="FFDBDBDB"/>
      </bottom>
      <diagonal/>
    </border>
    <border>
      <left style="thin">
        <color rgb="FFDEDEDE"/>
      </left>
      <right style="thin">
        <color rgb="FFDBDBDB"/>
      </right>
      <top style="thin">
        <color rgb="FFF4F4F4"/>
      </top>
      <bottom style="thin">
        <color rgb="FFF4F4F4"/>
      </bottom>
      <diagonal/>
    </border>
    <border>
      <left style="thin">
        <color rgb="FFD9D9D9"/>
      </left>
      <right/>
      <top style="thin">
        <color rgb="FFF3F3F3"/>
      </top>
      <bottom style="thin">
        <color rgb="FFF3F3F3"/>
      </bottom>
      <diagonal/>
    </border>
    <border>
      <left style="thin">
        <color rgb="FFDBDBDB"/>
      </left>
      <right style="thin">
        <color rgb="FFD9D9D9"/>
      </right>
      <top style="thin">
        <color rgb="FFF5F5F5"/>
      </top>
      <bottom style="thin">
        <color rgb="FFF5F5F5"/>
      </bottom>
      <diagonal/>
    </border>
    <border>
      <left style="thin">
        <color rgb="FFDBDBDB"/>
      </left>
      <right style="thin">
        <color rgb="FFDBDBDB"/>
      </right>
      <top style="thin">
        <color rgb="FFF3F3F3"/>
      </top>
      <bottom style="thin">
        <color rgb="FFDBDBDB"/>
      </bottom>
      <diagonal/>
    </border>
    <border>
      <left style="thin">
        <color rgb="FFDBDBDB"/>
      </left>
      <right/>
      <top style="thin">
        <color rgb="FFF3F3F3"/>
      </top>
      <bottom style="thin">
        <color rgb="FFDBDBDB"/>
      </bottom>
      <diagonal/>
    </border>
    <border>
      <left/>
      <right/>
      <top style="thin">
        <color rgb="FFF3F3F3"/>
      </top>
      <bottom style="thin">
        <color rgb="FFDBDBDB"/>
      </bottom>
      <diagonal/>
    </border>
    <border>
      <left/>
      <right style="thin">
        <color rgb="FFDADADA"/>
      </right>
      <top style="thin">
        <color rgb="FFDBDBDB"/>
      </top>
      <bottom style="thin">
        <color rgb="FFDBDBDB"/>
      </bottom>
      <diagonal/>
    </border>
    <border>
      <left style="thin">
        <color rgb="FFD9D9D9"/>
      </left>
      <right/>
      <top style="thin">
        <color rgb="FFD9D9D9"/>
      </top>
      <bottom style="thin">
        <color rgb="FFF3F3F3"/>
      </bottom>
      <diagonal/>
    </border>
    <border>
      <left style="thin">
        <color rgb="FFD9D9D9"/>
      </left>
      <right/>
      <top style="thin">
        <color rgb="FFF3F3F3"/>
      </top>
      <bottom style="thin">
        <color rgb="FFD9D9D9"/>
      </bottom>
      <diagonal/>
    </border>
    <border>
      <left/>
      <right style="thin">
        <color rgb="FFDADADA"/>
      </right>
      <top style="thin">
        <color rgb="FFDBDBDB"/>
      </top>
      <bottom style="thin">
        <color rgb="FFD9D9D9"/>
      </bottom>
      <diagonal/>
    </border>
    <border>
      <left style="thin">
        <color rgb="FFDADADA"/>
      </left>
      <right style="thin">
        <color rgb="FFDBDBDB"/>
      </right>
      <top style="thin">
        <color rgb="FFDBDBDB"/>
      </top>
      <bottom style="thin">
        <color rgb="FFD9D9D9"/>
      </bottom>
      <diagonal/>
    </border>
    <border>
      <left style="thin">
        <color rgb="FFDCDCDC"/>
      </left>
      <right/>
      <top style="thin">
        <color rgb="FFDCDCDC"/>
      </top>
      <bottom style="thin">
        <color rgb="FFDBDBDB"/>
      </bottom>
      <diagonal/>
    </border>
    <border>
      <left/>
      <right/>
      <top style="thin">
        <color rgb="FFDBDBDB"/>
      </top>
      <bottom style="thin">
        <color rgb="FFD9D9D9"/>
      </bottom>
      <diagonal/>
    </border>
    <border>
      <left/>
      <right style="thin">
        <color rgb="FFDBDBDB"/>
      </right>
      <top style="thin">
        <color rgb="FFDBDBDB"/>
      </top>
      <bottom style="thin">
        <color rgb="FFD9D9D9"/>
      </bottom>
      <diagonal/>
    </border>
    <border>
      <left style="thin">
        <color rgb="FFDBDBDB"/>
      </left>
      <right/>
      <top style="thin">
        <color rgb="FFDBDBDB"/>
      </top>
      <bottom style="thin">
        <color rgb="FFD9D9D9"/>
      </bottom>
      <diagonal/>
    </border>
    <border>
      <left/>
      <right style="thin">
        <color rgb="FFDCDCDC"/>
      </right>
      <top style="thin">
        <color rgb="FFDBDBDB"/>
      </top>
      <bottom style="thin">
        <color rgb="FFD9D9D9"/>
      </bottom>
      <diagonal/>
    </border>
    <border>
      <left style="thin">
        <color rgb="FFDCDCDC"/>
      </left>
      <right/>
      <top style="thin">
        <color rgb="FFDBDBDB"/>
      </top>
      <bottom style="thin">
        <color rgb="FFD9D9D9"/>
      </bottom>
      <diagonal/>
    </border>
    <border>
      <left/>
      <right style="thin">
        <color rgb="FFDADADA"/>
      </right>
      <top style="thin">
        <color rgb="FFD9D9D9"/>
      </top>
      <bottom style="thin">
        <color rgb="FFF3F3F3"/>
      </bottom>
      <diagonal/>
    </border>
    <border>
      <left style="thin">
        <color rgb="FFDADADA"/>
      </left>
      <right style="thin">
        <color rgb="FFDBDBDB"/>
      </right>
      <top style="thin">
        <color rgb="FFD9D9D9"/>
      </top>
      <bottom style="thin">
        <color rgb="FFF3F3F3"/>
      </bottom>
      <diagonal/>
    </border>
    <border>
      <left style="thin">
        <color rgb="FFDBDBDB"/>
      </left>
      <right/>
      <top style="thin">
        <color rgb="FFD9D9D9"/>
      </top>
      <bottom style="thin">
        <color rgb="FFF3F3F3"/>
      </bottom>
      <diagonal/>
    </border>
    <border>
      <left/>
      <right style="thin">
        <color rgb="FFDBDBDB"/>
      </right>
      <top style="thin">
        <color rgb="FFD9D9D9"/>
      </top>
      <bottom style="thin">
        <color rgb="FFF3F3F3"/>
      </bottom>
      <diagonal/>
    </border>
    <border>
      <left/>
      <right style="thin">
        <color rgb="FFDCDCDC"/>
      </right>
      <top style="thin">
        <color rgb="FFD9D9D9"/>
      </top>
      <bottom style="thin">
        <color rgb="FFF3F3F3"/>
      </bottom>
      <diagonal/>
    </border>
    <border>
      <left style="thin">
        <color rgb="FFDCDCDC"/>
      </left>
      <right/>
      <top style="thin">
        <color rgb="FFD9D9D9"/>
      </top>
      <bottom style="thin">
        <color rgb="FFF3F3F3"/>
      </bottom>
      <diagonal/>
    </border>
    <border>
      <left style="thin">
        <color rgb="FFDBDBDB"/>
      </left>
      <right style="thin">
        <color rgb="FFDCDCDC"/>
      </right>
      <top style="thin">
        <color rgb="FFF4F4F4"/>
      </top>
      <bottom style="thin">
        <color rgb="FFF4F4F4"/>
      </bottom>
      <diagonal/>
    </border>
    <border>
      <left style="thin">
        <color rgb="FFDCDCDC"/>
      </left>
      <right/>
      <top style="thin">
        <color rgb="FFF4F4F4"/>
      </top>
      <bottom style="thin">
        <color rgb="FFF4F4F4"/>
      </bottom>
      <diagonal/>
    </border>
    <border>
      <left/>
      <right style="thin">
        <color rgb="FFDCDCDC"/>
      </right>
      <top style="thin">
        <color rgb="FFF4F4F4"/>
      </top>
      <bottom style="thin">
        <color rgb="FFF4F4F4"/>
      </bottom>
      <diagonal/>
    </border>
    <border>
      <left style="thin">
        <color rgb="FFDBDBDB"/>
      </left>
      <right/>
      <top style="thin">
        <color rgb="FFDADADA"/>
      </top>
      <bottom style="thin">
        <color rgb="FFF3F3F3"/>
      </bottom>
      <diagonal/>
    </border>
    <border>
      <left style="thin">
        <color rgb="FFDCDCDC"/>
      </left>
      <right/>
      <top style="thin">
        <color rgb="FFF3F3F3"/>
      </top>
      <bottom style="thin">
        <color rgb="FFF3F3F3"/>
      </bottom>
      <diagonal/>
    </border>
    <border>
      <left style="thin">
        <color rgb="FFDCDCDC"/>
      </left>
      <right/>
      <top style="thin">
        <color rgb="FFF3F3F3"/>
      </top>
      <bottom style="thin">
        <color rgb="FFF4F4F4"/>
      </bottom>
      <diagonal/>
    </border>
    <border>
      <left style="thin">
        <color rgb="FFDBDBDB"/>
      </left>
      <right style="thin">
        <color rgb="FFDCDCDC"/>
      </right>
      <top style="thin">
        <color rgb="FFF3F3F3"/>
      </top>
      <bottom style="thin">
        <color rgb="FFD9D9D9"/>
      </bottom>
      <diagonal/>
    </border>
    <border>
      <left style="thin">
        <color rgb="FFDCDCDC"/>
      </left>
      <right/>
      <top style="thin">
        <color rgb="FFF3F3F3"/>
      </top>
      <bottom style="thin">
        <color rgb="FFD9D9D9"/>
      </bottom>
      <diagonal/>
    </border>
    <border>
      <left/>
      <right style="thin">
        <color rgb="FFDCDCDC"/>
      </right>
      <top style="thin">
        <color rgb="FFF3F3F3"/>
      </top>
      <bottom style="thin">
        <color rgb="FFD9D9D9"/>
      </bottom>
      <diagonal/>
    </border>
    <border>
      <left/>
      <right style="thin">
        <color rgb="FFDCDCDC"/>
      </right>
      <top style="thin">
        <color rgb="FFF4F4F4"/>
      </top>
      <bottom style="thin">
        <color rgb="FFDADADA"/>
      </bottom>
      <diagonal/>
    </border>
    <border>
      <left/>
      <right style="thin">
        <color rgb="FFDBDBDB"/>
      </right>
      <top/>
      <bottom style="thin">
        <color rgb="FFDADADA"/>
      </bottom>
      <diagonal/>
    </border>
    <border>
      <left style="thin">
        <color rgb="FFDBDBDB"/>
      </left>
      <right style="thin">
        <color rgb="FFDCDCDC"/>
      </right>
      <top style="thin">
        <color rgb="FFDCDCDC"/>
      </top>
      <bottom style="thin">
        <color rgb="FFDBDBDB"/>
      </bottom>
      <diagonal/>
    </border>
    <border>
      <left/>
      <right style="thin">
        <color rgb="FFDCDCDC"/>
      </right>
      <top/>
      <bottom style="thin">
        <color rgb="FFDADADA"/>
      </bottom>
      <diagonal/>
    </border>
    <border>
      <left style="thin">
        <color rgb="FFDCDCDC"/>
      </left>
      <right/>
      <top/>
      <bottom style="thin">
        <color rgb="FFDADADA"/>
      </bottom>
      <diagonal/>
    </border>
    <border>
      <left/>
      <right style="thin">
        <color rgb="FFDBDBDB"/>
      </right>
      <top style="thin">
        <color rgb="FFDADADA"/>
      </top>
      <bottom/>
      <diagonal/>
    </border>
    <border>
      <left style="thin">
        <color rgb="FFDBDBDB"/>
      </left>
      <right style="thin">
        <color rgb="FFDCDCDC"/>
      </right>
      <top style="thin">
        <color rgb="FFDBDBDB"/>
      </top>
      <bottom/>
      <diagonal/>
    </border>
    <border>
      <left style="thin">
        <color rgb="FFDCDCDC"/>
      </left>
      <right/>
      <top style="thin">
        <color rgb="FFDBDBDB"/>
      </top>
      <bottom/>
      <diagonal/>
    </border>
    <border>
      <left/>
      <right style="thin">
        <color rgb="FFDCDCDC"/>
      </right>
      <top style="thin">
        <color rgb="FFDADADA"/>
      </top>
      <bottom/>
      <diagonal/>
    </border>
    <border>
      <left style="thin">
        <color rgb="FFDCDCDC"/>
      </left>
      <right/>
      <top style="thin">
        <color rgb="FFDADADA"/>
      </top>
      <bottom/>
      <diagonal/>
    </border>
    <border>
      <left style="thin">
        <color rgb="FFDBDBDB"/>
      </left>
      <right style="thin">
        <color rgb="FFDCDCDC"/>
      </right>
      <top style="thin">
        <color rgb="FFF3F3F3"/>
      </top>
      <bottom style="thin">
        <color rgb="FFF3F3F3"/>
      </bottom>
      <diagonal/>
    </border>
    <border>
      <left/>
      <right style="thin">
        <color rgb="FFDCDCDC"/>
      </right>
      <top style="thin">
        <color rgb="FFF3F3F3"/>
      </top>
      <bottom style="thin">
        <color rgb="FFF3F3F3"/>
      </bottom>
      <diagonal/>
    </border>
    <border>
      <left/>
      <right style="thin">
        <color rgb="FFDBDBDB"/>
      </right>
      <top style="thin">
        <color rgb="FFF3F3F3"/>
      </top>
      <bottom/>
      <diagonal/>
    </border>
    <border>
      <left style="thin">
        <color rgb="FFDBDBDB"/>
      </left>
      <right style="thin">
        <color rgb="FFDCDCDC"/>
      </right>
      <top style="thin">
        <color rgb="FFF3F3F3"/>
      </top>
      <bottom/>
      <diagonal/>
    </border>
    <border>
      <left style="thin">
        <color rgb="FFDCDCDC"/>
      </left>
      <right/>
      <top style="thin">
        <color rgb="FFF3F3F3"/>
      </top>
      <bottom/>
      <diagonal/>
    </border>
    <border>
      <left/>
      <right/>
      <top style="thin">
        <color rgb="FFF3F3F3"/>
      </top>
      <bottom/>
      <diagonal/>
    </border>
    <border>
      <left/>
      <right style="thin">
        <color rgb="FFDCDCDC"/>
      </right>
      <top style="thin">
        <color rgb="FFF3F3F3"/>
      </top>
      <bottom/>
      <diagonal/>
    </border>
    <border>
      <left style="thin">
        <color rgb="FFDBDBDB"/>
      </left>
      <right style="thin">
        <color rgb="FFDCDCDC"/>
      </right>
      <top style="thin">
        <color rgb="FFDADADA"/>
      </top>
      <bottom style="thin">
        <color rgb="FFDADADA"/>
      </bottom>
      <diagonal/>
    </border>
    <border>
      <left style="thin">
        <color rgb="FFDCDCDC"/>
      </left>
      <right/>
      <top style="thin">
        <color rgb="FFDADADA"/>
      </top>
      <bottom style="thin">
        <color rgb="FFDADADA"/>
      </bottom>
      <diagonal/>
    </border>
    <border>
      <left/>
      <right style="thin">
        <color rgb="FFDCDCDC"/>
      </right>
      <top style="thin">
        <color rgb="FFDADADA"/>
      </top>
      <bottom style="thin">
        <color rgb="FFDADADA"/>
      </bottom>
      <diagonal/>
    </border>
    <border>
      <left/>
      <right style="thin">
        <color rgb="FFDBDBDB"/>
      </right>
      <top style="thin">
        <color rgb="FFDADADA"/>
      </top>
      <bottom style="thin">
        <color rgb="FFF3F3F3"/>
      </bottom>
      <diagonal/>
    </border>
    <border>
      <left style="thin">
        <color rgb="FFDBDBDB"/>
      </left>
      <right style="thin">
        <color rgb="FFDCDCDC"/>
      </right>
      <top style="thin">
        <color rgb="FFDADADA"/>
      </top>
      <bottom style="thin">
        <color rgb="FFF3F3F3"/>
      </bottom>
      <diagonal/>
    </border>
    <border>
      <left style="thin">
        <color rgb="FFDCDCDC"/>
      </left>
      <right/>
      <top style="thin">
        <color rgb="FFDADADA"/>
      </top>
      <bottom style="thin">
        <color rgb="FFF3F3F3"/>
      </bottom>
      <diagonal/>
    </border>
    <border>
      <left/>
      <right style="thin">
        <color rgb="FFDCDCDC"/>
      </right>
      <top style="thin">
        <color rgb="FFDADADA"/>
      </top>
      <bottom style="thin">
        <color rgb="FFF3F3F3"/>
      </bottom>
      <diagonal/>
    </border>
    <border>
      <left/>
      <right style="thin">
        <color rgb="FFDCDCDC"/>
      </right>
      <top style="thin">
        <color rgb="FFF3F3F3"/>
      </top>
      <bottom style="thin">
        <color rgb="FFDADADA"/>
      </bottom>
      <diagonal/>
    </border>
    <border>
      <left style="thin">
        <color rgb="FFDCDCDC"/>
      </left>
      <right style="thin">
        <color rgb="FFDCDCDC"/>
      </right>
      <top style="thin">
        <color rgb="FFF3F3F3"/>
      </top>
      <bottom style="thin">
        <color rgb="FFDADADA"/>
      </bottom>
      <diagonal/>
    </border>
    <border>
      <left style="thin">
        <color rgb="FFDCDCDC"/>
      </left>
      <right/>
      <top style="thin">
        <color rgb="FFF3F3F3"/>
      </top>
      <bottom style="thin">
        <color rgb="FFDADADA"/>
      </bottom>
      <diagonal/>
    </border>
    <border>
      <left style="thin">
        <color rgb="FFDCDCDC"/>
      </left>
      <right style="thin">
        <color rgb="FFDCDCDC"/>
      </right>
      <top style="thin">
        <color rgb="FFF3F3F3"/>
      </top>
      <bottom style="thin">
        <color rgb="FFF3F3F3"/>
      </bottom>
      <diagonal/>
    </border>
    <border>
      <left/>
      <right style="thin">
        <color rgb="FFD9D9D9"/>
      </right>
      <top style="thin">
        <color rgb="FFF4F4F4"/>
      </top>
      <bottom style="thin">
        <color rgb="FFF4F4F4"/>
      </bottom>
      <diagonal/>
    </border>
    <border>
      <left style="thin">
        <color rgb="FFD9D9D9"/>
      </left>
      <right/>
      <top style="thin">
        <color rgb="FFF4F4F4"/>
      </top>
      <bottom style="thin">
        <color rgb="FFF4F4F4"/>
      </bottom>
      <diagonal/>
    </border>
    <border>
      <left style="thin">
        <color rgb="FFDBDBDB"/>
      </left>
      <right style="thin">
        <color rgb="FFDCDCDC"/>
      </right>
      <top style="thin">
        <color rgb="FFF4F4F4"/>
      </top>
      <bottom style="thin">
        <color rgb="FFDADADA"/>
      </bottom>
      <diagonal/>
    </border>
    <border>
      <left style="thin">
        <color rgb="FFDCDCDC"/>
      </left>
      <right/>
      <top style="thin">
        <color rgb="FFF4F4F4"/>
      </top>
      <bottom style="thin">
        <color rgb="FFDADADA"/>
      </bottom>
      <diagonal/>
    </border>
    <border>
      <left/>
      <right style="thin">
        <color rgb="FFD9D9D9"/>
      </right>
      <top style="thin">
        <color rgb="FFF4F4F4"/>
      </top>
      <bottom style="thin">
        <color rgb="FFDADADA"/>
      </bottom>
      <diagonal/>
    </border>
    <border>
      <left style="thin">
        <color rgb="FFD9D9D9"/>
      </left>
      <right/>
      <top style="thin">
        <color rgb="FFF4F4F4"/>
      </top>
      <bottom style="thin">
        <color rgb="FFDADADA"/>
      </bottom>
      <diagonal/>
    </border>
  </borders>
  <cellStyleXfs count="40">
    <xf numFmtId="0" fontId="0" fillId="0" borderId="0"/>
    <xf numFmtId="9" fontId="24" fillId="0" borderId="0" applyFont="0" applyFill="0" applyBorder="0" applyAlignment="0" applyProtection="0"/>
    <xf numFmtId="0" fontId="4" fillId="0" borderId="0" applyNumberFormat="0" applyFill="0" applyBorder="0" applyAlignment="0" applyProtection="0"/>
    <xf numFmtId="0" fontId="24" fillId="0" borderId="0"/>
    <xf numFmtId="43" fontId="24" fillId="0" borderId="0" applyFont="0" applyFill="0" applyBorder="0" applyAlignment="0" applyProtection="0"/>
    <xf numFmtId="0" fontId="24" fillId="0" borderId="0"/>
    <xf numFmtId="0" fontId="24" fillId="0" borderId="0"/>
    <xf numFmtId="43" fontId="24"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55" fillId="0" borderId="0"/>
    <xf numFmtId="0" fontId="55" fillId="0" borderId="0"/>
    <xf numFmtId="43" fontId="55" fillId="0" borderId="0" applyFont="0" applyFill="0" applyBorder="0" applyAlignment="0" applyProtection="0"/>
    <xf numFmtId="43" fontId="24" fillId="0" borderId="0" applyFont="0" applyFill="0" applyBorder="0" applyAlignment="0" applyProtection="0"/>
    <xf numFmtId="0" fontId="24"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80" fillId="0" borderId="0"/>
    <xf numFmtId="43" fontId="24" fillId="0" borderId="0" applyFont="0" applyFill="0" applyBorder="0" applyAlignment="0" applyProtection="0"/>
    <xf numFmtId="0" fontId="24" fillId="0" borderId="0"/>
    <xf numFmtId="43" fontId="24" fillId="0" borderId="0" applyFont="0" applyFill="0" applyBorder="0" applyAlignment="0" applyProtection="0"/>
    <xf numFmtId="0" fontId="24" fillId="0" borderId="0"/>
    <xf numFmtId="43" fontId="24" fillId="0" borderId="0" applyFont="0" applyFill="0" applyBorder="0" applyAlignment="0" applyProtection="0"/>
    <xf numFmtId="43" fontId="24" fillId="0" borderId="0" applyFont="0" applyFill="0" applyBorder="0" applyAlignment="0" applyProtection="0"/>
    <xf numFmtId="0" fontId="24" fillId="0" borderId="0"/>
    <xf numFmtId="0" fontId="1" fillId="0" borderId="0"/>
    <xf numFmtId="43" fontId="1" fillId="0" borderId="0" applyFont="0" applyFill="0" applyBorder="0" applyAlignment="0" applyProtection="0"/>
    <xf numFmtId="43" fontId="86" fillId="0" borderId="0" applyFont="0" applyFill="0" applyBorder="0" applyAlignment="0" applyProtection="0"/>
    <xf numFmtId="43" fontId="55" fillId="0" borderId="0" applyFont="0" applyFill="0" applyBorder="0" applyAlignment="0" applyProtection="0"/>
  </cellStyleXfs>
  <cellXfs count="2644">
    <xf numFmtId="0" fontId="0" fillId="0" borderId="0" xfId="0"/>
    <xf numFmtId="0" fontId="5" fillId="0" borderId="0" xfId="0" applyFont="1"/>
    <xf numFmtId="0" fontId="6" fillId="0" borderId="0" xfId="0" applyFont="1"/>
    <xf numFmtId="0" fontId="7" fillId="0" borderId="0" xfId="0" applyFont="1"/>
    <xf numFmtId="0" fontId="15" fillId="2" borderId="0" xfId="0" applyFont="1" applyFill="1" applyAlignment="1">
      <alignment vertical="center"/>
    </xf>
    <xf numFmtId="0" fontId="16" fillId="2" borderId="0" xfId="0" applyFont="1" applyFill="1" applyAlignment="1">
      <alignment horizontal="right" vertical="center"/>
    </xf>
    <xf numFmtId="0" fontId="17" fillId="0" borderId="0" xfId="0" applyFont="1" applyAlignment="1">
      <alignment vertical="center"/>
    </xf>
    <xf numFmtId="0" fontId="0" fillId="0" borderId="0" xfId="0" applyAlignment="1">
      <alignment horizontal="right" vertical="top"/>
    </xf>
    <xf numFmtId="0" fontId="17" fillId="0" borderId="0" xfId="0" applyFont="1" applyAlignment="1">
      <alignment vertical="top"/>
    </xf>
    <xf numFmtId="0" fontId="18" fillId="0" borderId="1" xfId="2" applyNumberFormat="1" applyFont="1" applyBorder="1" applyAlignment="1"/>
    <xf numFmtId="0" fontId="18" fillId="0" borderId="2" xfId="2" quotePrefix="1" applyNumberFormat="1" applyFont="1" applyBorder="1" applyAlignment="1">
      <alignment horizontal="right"/>
    </xf>
    <xf numFmtId="0" fontId="19" fillId="0" borderId="0" xfId="2" applyNumberFormat="1" applyFont="1" applyBorder="1" applyAlignment="1"/>
    <xf numFmtId="0" fontId="19" fillId="0" borderId="0" xfId="2" quotePrefix="1" applyNumberFormat="1" applyFont="1" applyBorder="1" applyAlignment="1">
      <alignment horizontal="right"/>
    </xf>
    <xf numFmtId="0" fontId="20" fillId="0" borderId="0" xfId="2" applyNumberFormat="1" applyFont="1" applyBorder="1" applyAlignment="1"/>
    <xf numFmtId="0" fontId="19" fillId="0" borderId="0" xfId="0" quotePrefix="1" applyFont="1" applyAlignment="1">
      <alignment horizontal="right"/>
    </xf>
    <xf numFmtId="0" fontId="18" fillId="0" borderId="1" xfId="2" applyNumberFormat="1" applyFont="1" applyBorder="1" applyAlignment="1">
      <alignment horizontal="left" indent="1"/>
    </xf>
    <xf numFmtId="0" fontId="18" fillId="0" borderId="1" xfId="2" quotePrefix="1" applyNumberFormat="1" applyFont="1" applyBorder="1" applyAlignment="1">
      <alignment horizontal="right"/>
    </xf>
    <xf numFmtId="0" fontId="20" fillId="0" borderId="1" xfId="2" applyNumberFormat="1" applyFont="1" applyBorder="1" applyAlignment="1"/>
    <xf numFmtId="0" fontId="19" fillId="0" borderId="1" xfId="2" quotePrefix="1" applyNumberFormat="1" applyFont="1" applyBorder="1" applyAlignment="1">
      <alignment horizontal="right"/>
    </xf>
    <xf numFmtId="0" fontId="18" fillId="0" borderId="0" xfId="2" applyNumberFormat="1" applyFont="1" applyBorder="1" applyAlignment="1"/>
    <xf numFmtId="0" fontId="21" fillId="0" borderId="0" xfId="2" applyNumberFormat="1" applyFont="1" applyBorder="1" applyAlignment="1"/>
    <xf numFmtId="0" fontId="21" fillId="0" borderId="0" xfId="2" quotePrefix="1" applyFont="1" applyBorder="1" applyAlignment="1">
      <alignment horizontal="right"/>
    </xf>
    <xf numFmtId="0" fontId="18" fillId="0" borderId="0" xfId="2" applyNumberFormat="1" applyFont="1" applyBorder="1" applyAlignment="1">
      <alignment vertical="center"/>
    </xf>
    <xf numFmtId="0" fontId="24" fillId="0" borderId="0" xfId="3"/>
    <xf numFmtId="0" fontId="33" fillId="0" borderId="4" xfId="3" applyFont="1" applyBorder="1" applyAlignment="1">
      <alignment vertical="center" wrapText="1"/>
    </xf>
    <xf numFmtId="0" fontId="34" fillId="0" borderId="5" xfId="3" applyFont="1" applyBorder="1" applyAlignment="1">
      <alignment vertical="center"/>
    </xf>
    <xf numFmtId="0" fontId="35" fillId="0" borderId="6" xfId="3" applyFont="1" applyBorder="1" applyAlignment="1">
      <alignment vertical="center"/>
    </xf>
    <xf numFmtId="0" fontId="35" fillId="0" borderId="7" xfId="3" applyFont="1" applyBorder="1" applyAlignment="1">
      <alignment vertical="center"/>
    </xf>
    <xf numFmtId="0" fontId="35" fillId="0" borderId="4" xfId="3" applyFont="1" applyBorder="1" applyAlignment="1">
      <alignment vertical="center"/>
    </xf>
    <xf numFmtId="0" fontId="37" fillId="0" borderId="4" xfId="3" applyFont="1" applyBorder="1" applyAlignment="1">
      <alignment vertical="center" wrapText="1"/>
    </xf>
    <xf numFmtId="164" fontId="38" fillId="0" borderId="5" xfId="3" applyNumberFormat="1" applyFont="1" applyBorder="1" applyAlignment="1">
      <alignment horizontal="right" vertical="center"/>
    </xf>
    <xf numFmtId="164" fontId="30" fillId="0" borderId="6" xfId="3" applyNumberFormat="1" applyFont="1" applyBorder="1" applyAlignment="1">
      <alignment horizontal="right" vertical="center"/>
    </xf>
    <xf numFmtId="164" fontId="30" fillId="0" borderId="7" xfId="3" applyNumberFormat="1" applyFont="1" applyBorder="1" applyAlignment="1">
      <alignment horizontal="right" vertical="center"/>
    </xf>
    <xf numFmtId="164" fontId="30" fillId="0" borderId="4" xfId="3" applyNumberFormat="1" applyFont="1" applyBorder="1" applyAlignment="1">
      <alignment horizontal="right" vertical="center"/>
    </xf>
    <xf numFmtId="0" fontId="38" fillId="0" borderId="8" xfId="3" applyFont="1" applyBorder="1" applyAlignment="1">
      <alignment vertical="center"/>
    </xf>
    <xf numFmtId="41" fontId="30" fillId="0" borderId="9" xfId="3" applyNumberFormat="1" applyFont="1" applyBorder="1" applyAlignment="1">
      <alignment horizontal="right" vertical="center"/>
    </xf>
    <xf numFmtId="41" fontId="30" fillId="0" borderId="10" xfId="3" applyNumberFormat="1" applyFont="1" applyBorder="1" applyAlignment="1">
      <alignment vertical="center"/>
    </xf>
    <xf numFmtId="41" fontId="30" fillId="0" borderId="11" xfId="3" applyNumberFormat="1" applyFont="1" applyBorder="1" applyAlignment="1">
      <alignment vertical="center"/>
    </xf>
    <xf numFmtId="41" fontId="30" fillId="0" borderId="11" xfId="3" applyNumberFormat="1" applyFont="1" applyBorder="1" applyAlignment="1">
      <alignment horizontal="right" vertical="center"/>
    </xf>
    <xf numFmtId="41" fontId="30" fillId="0" borderId="8" xfId="3" applyNumberFormat="1" applyFont="1" applyBorder="1" applyAlignment="1">
      <alignment horizontal="right" vertical="center"/>
    </xf>
    <xf numFmtId="0" fontId="38" fillId="0" borderId="12" xfId="3" applyFont="1" applyBorder="1" applyAlignment="1">
      <alignment horizontal="left" vertical="center" indent="1"/>
    </xf>
    <xf numFmtId="165" fontId="38" fillId="0" borderId="13" xfId="3" applyNumberFormat="1" applyFont="1" applyBorder="1" applyAlignment="1">
      <alignment vertical="center"/>
    </xf>
    <xf numFmtId="165" fontId="38" fillId="0" borderId="14" xfId="3" applyNumberFormat="1" applyFont="1" applyBorder="1" applyAlignment="1">
      <alignment vertical="center"/>
    </xf>
    <xf numFmtId="165" fontId="38" fillId="0" borderId="15" xfId="3" applyNumberFormat="1" applyFont="1" applyBorder="1" applyAlignment="1">
      <alignment vertical="center"/>
    </xf>
    <xf numFmtId="165" fontId="38" fillId="0" borderId="12" xfId="3" applyNumberFormat="1" applyFont="1" applyBorder="1" applyAlignment="1">
      <alignment vertical="center"/>
    </xf>
    <xf numFmtId="0" fontId="30" fillId="0" borderId="12" xfId="3" applyFont="1" applyBorder="1" applyAlignment="1">
      <alignment horizontal="left" vertical="center" indent="2"/>
    </xf>
    <xf numFmtId="165" fontId="30" fillId="0" borderId="13" xfId="3" applyNumberFormat="1" applyFont="1" applyBorder="1" applyAlignment="1">
      <alignment vertical="center"/>
    </xf>
    <xf numFmtId="165" fontId="30" fillId="0" borderId="14" xfId="3" applyNumberFormat="1" applyFont="1" applyBorder="1" applyAlignment="1">
      <alignment vertical="center"/>
    </xf>
    <xf numFmtId="165" fontId="30" fillId="0" borderId="15" xfId="3" applyNumberFormat="1" applyFont="1" applyBorder="1" applyAlignment="1">
      <alignment vertical="center"/>
    </xf>
    <xf numFmtId="165" fontId="30" fillId="0" borderId="12" xfId="3" applyNumberFormat="1" applyFont="1" applyBorder="1" applyAlignment="1">
      <alignment vertical="center"/>
    </xf>
    <xf numFmtId="0" fontId="38" fillId="0" borderId="12" xfId="3" applyFont="1" applyBorder="1" applyAlignment="1">
      <alignment vertical="center"/>
    </xf>
    <xf numFmtId="0" fontId="38" fillId="0" borderId="4" xfId="3" applyFont="1" applyBorder="1" applyAlignment="1">
      <alignment vertical="center"/>
    </xf>
    <xf numFmtId="165" fontId="38" fillId="0" borderId="5" xfId="3" applyNumberFormat="1" applyFont="1" applyBorder="1" applyAlignment="1">
      <alignment vertical="center"/>
    </xf>
    <xf numFmtId="165" fontId="38" fillId="0" borderId="6" xfId="3" applyNumberFormat="1" applyFont="1" applyBorder="1" applyAlignment="1">
      <alignment vertical="center"/>
    </xf>
    <xf numFmtId="165" fontId="38" fillId="0" borderId="7" xfId="3" applyNumberFormat="1" applyFont="1" applyBorder="1" applyAlignment="1">
      <alignment vertical="center"/>
    </xf>
    <xf numFmtId="165" fontId="38" fillId="0" borderId="4" xfId="3" applyNumberFormat="1" applyFont="1" applyBorder="1" applyAlignment="1">
      <alignment vertical="center"/>
    </xf>
    <xf numFmtId="165" fontId="30" fillId="0" borderId="6" xfId="3" applyNumberFormat="1" applyFont="1" applyBorder="1" applyAlignment="1">
      <alignment vertical="center"/>
    </xf>
    <xf numFmtId="165" fontId="30" fillId="0" borderId="5" xfId="3" applyNumberFormat="1" applyFont="1" applyBorder="1" applyAlignment="1">
      <alignment vertical="center"/>
    </xf>
    <xf numFmtId="165" fontId="30" fillId="0" borderId="7" xfId="3" applyNumberFormat="1" applyFont="1" applyBorder="1" applyAlignment="1">
      <alignment vertical="center"/>
    </xf>
    <xf numFmtId="165" fontId="30" fillId="0" borderId="4" xfId="3" applyNumberFormat="1" applyFont="1" applyBorder="1" applyAlignment="1">
      <alignment vertical="center"/>
    </xf>
    <xf numFmtId="165" fontId="30" fillId="0" borderId="9" xfId="3" applyNumberFormat="1" applyFont="1" applyBorder="1" applyAlignment="1">
      <alignment vertical="center"/>
    </xf>
    <xf numFmtId="165" fontId="30" fillId="0" borderId="10" xfId="3" applyNumberFormat="1" applyFont="1" applyBorder="1" applyAlignment="1">
      <alignment vertical="center"/>
    </xf>
    <xf numFmtId="165" fontId="30" fillId="0" borderId="11" xfId="3" applyNumberFormat="1" applyFont="1" applyBorder="1" applyAlignment="1">
      <alignment vertical="center"/>
    </xf>
    <xf numFmtId="165" fontId="30" fillId="0" borderId="8" xfId="3" applyNumberFormat="1" applyFont="1" applyBorder="1" applyAlignment="1">
      <alignment vertical="center"/>
    </xf>
    <xf numFmtId="0" fontId="39" fillId="0" borderId="16" xfId="3" applyFont="1" applyBorder="1" applyAlignment="1">
      <alignment vertical="center"/>
    </xf>
    <xf numFmtId="41" fontId="40" fillId="0" borderId="16" xfId="3" applyNumberFormat="1" applyFont="1" applyBorder="1" applyAlignment="1">
      <alignment vertical="center"/>
    </xf>
    <xf numFmtId="0" fontId="41" fillId="0" borderId="0" xfId="3" quotePrefix="1" applyFont="1" applyAlignment="1">
      <alignment horizontal="left" vertical="center"/>
    </xf>
    <xf numFmtId="0" fontId="41" fillId="0" borderId="0" xfId="3" applyFont="1" applyAlignment="1">
      <alignment horizontal="left" vertical="center"/>
    </xf>
    <xf numFmtId="0" fontId="41" fillId="0" borderId="0" xfId="3" quotePrefix="1" applyFont="1" applyAlignment="1">
      <alignment horizontal="left" vertical="center" wrapText="1"/>
    </xf>
    <xf numFmtId="0" fontId="46" fillId="4" borderId="19" xfId="3" applyFont="1" applyFill="1" applyBorder="1" applyAlignment="1">
      <alignment vertical="top"/>
    </xf>
    <xf numFmtId="0" fontId="46" fillId="4" borderId="21" xfId="3" applyFont="1" applyFill="1" applyBorder="1" applyAlignment="1">
      <alignment horizontal="center" vertical="top"/>
    </xf>
    <xf numFmtId="49" fontId="46" fillId="4" borderId="21" xfId="4" applyNumberFormat="1" applyFont="1" applyFill="1" applyBorder="1" applyAlignment="1">
      <alignment vertical="top" wrapText="1"/>
    </xf>
    <xf numFmtId="0" fontId="46" fillId="4" borderId="22" xfId="3" applyFont="1" applyFill="1" applyBorder="1" applyAlignment="1">
      <alignment horizontal="center" vertical="top" wrapText="1"/>
    </xf>
    <xf numFmtId="0" fontId="46" fillId="4" borderId="23" xfId="3" applyFont="1" applyFill="1" applyBorder="1" applyAlignment="1">
      <alignment horizontal="center" vertical="top" wrapText="1"/>
    </xf>
    <xf numFmtId="0" fontId="46" fillId="4" borderId="22" xfId="3" applyFont="1" applyFill="1" applyBorder="1" applyAlignment="1">
      <alignment horizontal="center" vertical="top"/>
    </xf>
    <xf numFmtId="0" fontId="46" fillId="4" borderId="24" xfId="3" applyFont="1" applyFill="1" applyBorder="1" applyAlignment="1">
      <alignment horizontal="center" vertical="top" wrapText="1"/>
    </xf>
    <xf numFmtId="0" fontId="42" fillId="4" borderId="25" xfId="3" applyFont="1" applyFill="1" applyBorder="1" applyAlignment="1">
      <alignment vertical="center"/>
    </xf>
    <xf numFmtId="0" fontId="42" fillId="4" borderId="26" xfId="3" applyFont="1" applyFill="1" applyBorder="1" applyAlignment="1">
      <alignment horizontal="center" vertical="center"/>
    </xf>
    <xf numFmtId="49" fontId="42" fillId="4" borderId="26" xfId="4" applyNumberFormat="1" applyFont="1" applyFill="1" applyBorder="1" applyAlignment="1">
      <alignment vertical="center" wrapText="1"/>
    </xf>
    <xf numFmtId="0" fontId="41" fillId="4" borderId="27" xfId="3" applyFont="1" applyFill="1" applyBorder="1" applyAlignment="1">
      <alignment horizontal="right" vertical="center"/>
    </xf>
    <xf numFmtId="0" fontId="41" fillId="4" borderId="28" xfId="3" applyFont="1" applyFill="1" applyBorder="1" applyAlignment="1">
      <alignment horizontal="right" vertical="center"/>
    </xf>
    <xf numFmtId="0" fontId="42" fillId="4" borderId="27" xfId="5" applyFont="1" applyFill="1" applyBorder="1" applyAlignment="1">
      <alignment horizontal="right" vertical="center"/>
    </xf>
    <xf numFmtId="0" fontId="42" fillId="4" borderId="29" xfId="5" applyFont="1" applyFill="1" applyBorder="1" applyAlignment="1">
      <alignment horizontal="right" vertical="center"/>
    </xf>
    <xf numFmtId="0" fontId="42" fillId="4" borderId="30" xfId="3" applyFont="1" applyFill="1" applyBorder="1" applyAlignment="1">
      <alignment vertical="center"/>
    </xf>
    <xf numFmtId="0" fontId="42" fillId="4" borderId="31" xfId="3" applyFont="1" applyFill="1" applyBorder="1" applyAlignment="1">
      <alignment horizontal="center" vertical="center"/>
    </xf>
    <xf numFmtId="49" fontId="42" fillId="4" borderId="31" xfId="4" applyNumberFormat="1" applyFont="1" applyFill="1" applyBorder="1" applyAlignment="1">
      <alignment vertical="center" wrapText="1"/>
    </xf>
    <xf numFmtId="0" fontId="41" fillId="4" borderId="32" xfId="3" applyFont="1" applyFill="1" applyBorder="1" applyAlignment="1">
      <alignment horizontal="right" vertical="center"/>
    </xf>
    <xf numFmtId="0" fontId="41" fillId="4" borderId="33" xfId="3" applyFont="1" applyFill="1" applyBorder="1" applyAlignment="1">
      <alignment horizontal="right" vertical="center"/>
    </xf>
    <xf numFmtId="0" fontId="42" fillId="4" borderId="32" xfId="5" applyFont="1" applyFill="1" applyBorder="1" applyAlignment="1">
      <alignment horizontal="right" vertical="center"/>
    </xf>
    <xf numFmtId="0" fontId="42" fillId="4" borderId="34" xfId="5" applyFont="1" applyFill="1" applyBorder="1" applyAlignment="1">
      <alignment horizontal="right" vertical="center"/>
    </xf>
    <xf numFmtId="0" fontId="42" fillId="4" borderId="35" xfId="3" applyFont="1" applyFill="1" applyBorder="1" applyAlignment="1">
      <alignment vertical="center"/>
    </xf>
    <xf numFmtId="0" fontId="42" fillId="4" borderId="36" xfId="3" applyFont="1" applyFill="1" applyBorder="1" applyAlignment="1">
      <alignment horizontal="center" vertical="center"/>
    </xf>
    <xf numFmtId="49" fontId="42" fillId="4" borderId="36" xfId="4" applyNumberFormat="1" applyFont="1" applyFill="1" applyBorder="1" applyAlignment="1">
      <alignment vertical="center" wrapText="1"/>
    </xf>
    <xf numFmtId="0" fontId="41" fillId="4" borderId="37" xfId="3" applyFont="1" applyFill="1" applyBorder="1" applyAlignment="1">
      <alignment horizontal="right" vertical="center" wrapText="1"/>
    </xf>
    <xf numFmtId="0" fontId="41" fillId="4" borderId="38" xfId="3" applyFont="1" applyFill="1" applyBorder="1" applyAlignment="1">
      <alignment horizontal="right" vertical="center" wrapText="1"/>
    </xf>
    <xf numFmtId="0" fontId="42" fillId="4" borderId="37" xfId="5" applyFont="1" applyFill="1" applyBorder="1" applyAlignment="1">
      <alignment horizontal="right" vertical="center" wrapText="1"/>
    </xf>
    <xf numFmtId="0" fontId="42" fillId="4" borderId="39" xfId="5" applyFont="1" applyFill="1" applyBorder="1" applyAlignment="1">
      <alignment horizontal="right" vertical="center" wrapText="1"/>
    </xf>
    <xf numFmtId="0" fontId="41" fillId="4" borderId="37" xfId="3" applyFont="1" applyFill="1" applyBorder="1" applyAlignment="1">
      <alignment horizontal="right" vertical="center"/>
    </xf>
    <xf numFmtId="0" fontId="41" fillId="4" borderId="38" xfId="3" applyFont="1" applyFill="1" applyBorder="1" applyAlignment="1">
      <alignment horizontal="right" vertical="center"/>
    </xf>
    <xf numFmtId="0" fontId="42" fillId="4" borderId="37" xfId="5" applyFont="1" applyFill="1" applyBorder="1" applyAlignment="1">
      <alignment horizontal="right" vertical="center"/>
    </xf>
    <xf numFmtId="0" fontId="42" fillId="4" borderId="39" xfId="5" applyFont="1" applyFill="1" applyBorder="1" applyAlignment="1">
      <alignment horizontal="right" vertical="center"/>
    </xf>
    <xf numFmtId="49" fontId="41" fillId="4" borderId="28" xfId="3" quotePrefix="1" applyNumberFormat="1" applyFont="1" applyFill="1" applyBorder="1" applyAlignment="1">
      <alignment horizontal="right" vertical="center"/>
    </xf>
    <xf numFmtId="0" fontId="42" fillId="4" borderId="30" xfId="3" applyFont="1" applyFill="1" applyBorder="1" applyAlignment="1">
      <alignment vertical="center" wrapText="1"/>
    </xf>
    <xf numFmtId="0" fontId="41" fillId="4" borderId="33" xfId="3" applyFont="1" applyFill="1" applyBorder="1" applyAlignment="1">
      <alignment horizontal="right" vertical="center" wrapText="1"/>
    </xf>
    <xf numFmtId="0" fontId="42" fillId="4" borderId="35" xfId="3" applyFont="1" applyFill="1" applyBorder="1" applyAlignment="1">
      <alignment vertical="center" wrapText="1"/>
    </xf>
    <xf numFmtId="0" fontId="42" fillId="4" borderId="32" xfId="3" applyFont="1" applyFill="1" applyBorder="1" applyAlignment="1">
      <alignment horizontal="right" vertical="center"/>
    </xf>
    <xf numFmtId="0" fontId="42" fillId="4" borderId="25" xfId="3" applyFont="1" applyFill="1" applyBorder="1" applyAlignment="1">
      <alignment vertical="center" wrapText="1"/>
    </xf>
    <xf numFmtId="0" fontId="42" fillId="4" borderId="28" xfId="3" applyFont="1" applyFill="1" applyBorder="1" applyAlignment="1">
      <alignment horizontal="right" vertical="center"/>
    </xf>
    <xf numFmtId="0" fontId="29" fillId="4" borderId="42" xfId="3" applyFont="1" applyFill="1" applyBorder="1" applyAlignment="1">
      <alignment vertical="center" wrapText="1"/>
    </xf>
    <xf numFmtId="0" fontId="29" fillId="4" borderId="43" xfId="3" applyFont="1" applyFill="1" applyBorder="1" applyAlignment="1">
      <alignment vertical="center"/>
    </xf>
    <xf numFmtId="0" fontId="7" fillId="4" borderId="44" xfId="3" applyFont="1" applyFill="1" applyBorder="1" applyAlignment="1">
      <alignment vertical="center"/>
    </xf>
    <xf numFmtId="0" fontId="7" fillId="4" borderId="45" xfId="3" applyFont="1" applyFill="1" applyBorder="1" applyAlignment="1">
      <alignment vertical="center"/>
    </xf>
    <xf numFmtId="0" fontId="7" fillId="4" borderId="42" xfId="3" applyFont="1" applyFill="1" applyBorder="1" applyAlignment="1">
      <alignment vertical="center"/>
    </xf>
    <xf numFmtId="0" fontId="17" fillId="4" borderId="42" xfId="3" applyFont="1" applyFill="1" applyBorder="1" applyAlignment="1">
      <alignment horizontal="left" vertical="center" wrapText="1"/>
    </xf>
    <xf numFmtId="0" fontId="29" fillId="4" borderId="43" xfId="3" applyFont="1" applyFill="1" applyBorder="1" applyAlignment="1">
      <alignment horizontal="right" vertical="center"/>
    </xf>
    <xf numFmtId="166" fontId="7" fillId="4" borderId="44" xfId="3" applyNumberFormat="1" applyFont="1" applyFill="1" applyBorder="1" applyAlignment="1">
      <alignment vertical="center"/>
    </xf>
    <xf numFmtId="0" fontId="7" fillId="4" borderId="45" xfId="3" applyFont="1" applyFill="1" applyBorder="1" applyAlignment="1">
      <alignment horizontal="right" vertical="center"/>
    </xf>
    <xf numFmtId="0" fontId="7" fillId="4" borderId="42" xfId="3" applyFont="1" applyFill="1" applyBorder="1" applyAlignment="1">
      <alignment horizontal="right" vertical="center"/>
    </xf>
    <xf numFmtId="166" fontId="7" fillId="4" borderId="45" xfId="3" applyNumberFormat="1" applyFont="1" applyFill="1" applyBorder="1" applyAlignment="1">
      <alignment vertical="center"/>
    </xf>
    <xf numFmtId="0" fontId="29" fillId="0" borderId="46" xfId="3" applyFont="1" applyBorder="1" applyAlignment="1">
      <alignment horizontal="left" vertical="center" wrapText="1" indent="1"/>
    </xf>
    <xf numFmtId="166" fontId="29" fillId="0" borderId="47" xfId="3" applyNumberFormat="1" applyFont="1" applyBorder="1" applyAlignment="1">
      <alignment vertical="center"/>
    </xf>
    <xf numFmtId="166" fontId="29" fillId="0" borderId="48" xfId="3" applyNumberFormat="1" applyFont="1" applyBorder="1" applyAlignment="1">
      <alignment vertical="center"/>
    </xf>
    <xf numFmtId="166" fontId="29" fillId="0" borderId="49" xfId="3" applyNumberFormat="1" applyFont="1" applyBorder="1" applyAlignment="1">
      <alignment vertical="center"/>
    </xf>
    <xf numFmtId="166" fontId="29" fillId="0" borderId="46" xfId="3" applyNumberFormat="1" applyFont="1" applyBorder="1" applyAlignment="1">
      <alignment vertical="center"/>
    </xf>
    <xf numFmtId="0" fontId="7" fillId="0" borderId="50" xfId="3" applyFont="1" applyBorder="1" applyAlignment="1">
      <alignment horizontal="left" vertical="center" indent="2"/>
    </xf>
    <xf numFmtId="165" fontId="29" fillId="0" borderId="51" xfId="3" applyNumberFormat="1" applyFont="1" applyBorder="1" applyAlignment="1">
      <alignment horizontal="right" vertical="center"/>
    </xf>
    <xf numFmtId="165" fontId="7" fillId="0" borderId="52" xfId="3" applyNumberFormat="1" applyFont="1" applyBorder="1" applyAlignment="1">
      <alignment vertical="center"/>
    </xf>
    <xf numFmtId="165" fontId="7" fillId="0" borderId="53" xfId="3" applyNumberFormat="1" applyFont="1" applyBorder="1" applyAlignment="1">
      <alignment vertical="center"/>
    </xf>
    <xf numFmtId="165" fontId="7" fillId="0" borderId="50" xfId="3" applyNumberFormat="1" applyFont="1" applyBorder="1" applyAlignment="1">
      <alignment vertical="center"/>
    </xf>
    <xf numFmtId="167" fontId="29" fillId="0" borderId="51" xfId="3" applyNumberFormat="1" applyFont="1" applyBorder="1" applyAlignment="1">
      <alignment horizontal="right" vertical="center"/>
    </xf>
    <xf numFmtId="167" fontId="7" fillId="0" borderId="52" xfId="3" applyNumberFormat="1" applyFont="1" applyBorder="1" applyAlignment="1">
      <alignment vertical="center"/>
    </xf>
    <xf numFmtId="167" fontId="7" fillId="0" borderId="53" xfId="3" applyNumberFormat="1" applyFont="1" applyBorder="1" applyAlignment="1">
      <alignment vertical="center"/>
    </xf>
    <xf numFmtId="167" fontId="7" fillId="0" borderId="50" xfId="3" applyNumberFormat="1" applyFont="1" applyBorder="1" applyAlignment="1">
      <alignment vertical="center"/>
    </xf>
    <xf numFmtId="168" fontId="29" fillId="0" borderId="51" xfId="3" applyNumberFormat="1" applyFont="1" applyBorder="1" applyAlignment="1">
      <alignment horizontal="right" vertical="center"/>
    </xf>
    <xf numFmtId="168" fontId="7" fillId="0" borderId="52" xfId="3" applyNumberFormat="1" applyFont="1" applyBorder="1" applyAlignment="1">
      <alignment vertical="center"/>
    </xf>
    <xf numFmtId="168" fontId="7" fillId="0" borderId="53" xfId="3" applyNumberFormat="1" applyFont="1" applyBorder="1" applyAlignment="1">
      <alignment vertical="center"/>
    </xf>
    <xf numFmtId="168" fontId="7" fillId="0" borderId="50" xfId="3" applyNumberFormat="1" applyFont="1" applyBorder="1" applyAlignment="1">
      <alignment vertical="center"/>
    </xf>
    <xf numFmtId="0" fontId="29" fillId="0" borderId="50" xfId="3" applyFont="1" applyBorder="1" applyAlignment="1">
      <alignment horizontal="left" vertical="center" indent="1"/>
    </xf>
    <xf numFmtId="41" fontId="29" fillId="0" borderId="51" xfId="3" applyNumberFormat="1" applyFont="1" applyBorder="1" applyAlignment="1">
      <alignment horizontal="right" vertical="center"/>
    </xf>
    <xf numFmtId="41" fontId="7" fillId="0" borderId="52" xfId="3" applyNumberFormat="1" applyFont="1" applyBorder="1" applyAlignment="1">
      <alignment vertical="center"/>
    </xf>
    <xf numFmtId="41" fontId="7" fillId="0" borderId="53" xfId="3" applyNumberFormat="1" applyFont="1" applyBorder="1" applyAlignment="1">
      <alignment vertical="center"/>
    </xf>
    <xf numFmtId="41" fontId="7" fillId="0" borderId="50" xfId="3" applyNumberFormat="1" applyFont="1" applyBorder="1" applyAlignment="1">
      <alignment vertical="center"/>
    </xf>
    <xf numFmtId="0" fontId="17" fillId="0" borderId="42" xfId="3" applyFont="1" applyBorder="1" applyAlignment="1">
      <alignment horizontal="left" vertical="center" wrapText="1"/>
    </xf>
    <xf numFmtId="0" fontId="29" fillId="0" borderId="43" xfId="3" applyFont="1" applyBorder="1" applyAlignment="1">
      <alignment horizontal="right" vertical="center"/>
    </xf>
    <xf numFmtId="0" fontId="29" fillId="0" borderId="44" xfId="3" applyFont="1" applyBorder="1" applyAlignment="1">
      <alignment horizontal="right" vertical="center"/>
    </xf>
    <xf numFmtId="0" fontId="29" fillId="0" borderId="45" xfId="3" applyFont="1" applyBorder="1" applyAlignment="1">
      <alignment horizontal="right" vertical="center"/>
    </xf>
    <xf numFmtId="0" fontId="29" fillId="0" borderId="42" xfId="3" applyFont="1" applyBorder="1" applyAlignment="1">
      <alignment horizontal="right" vertical="center"/>
    </xf>
    <xf numFmtId="166" fontId="29" fillId="0" borderId="44" xfId="3" applyNumberFormat="1" applyFont="1" applyBorder="1" applyAlignment="1">
      <alignment vertical="center"/>
    </xf>
    <xf numFmtId="166" fontId="29" fillId="0" borderId="45" xfId="3" applyNumberFormat="1" applyFont="1" applyBorder="1" applyAlignment="1">
      <alignment vertical="center"/>
    </xf>
    <xf numFmtId="0" fontId="7" fillId="0" borderId="46" xfId="3" applyFont="1" applyBorder="1" applyAlignment="1">
      <alignment horizontal="left" vertical="center" indent="1"/>
    </xf>
    <xf numFmtId="168" fontId="29" fillId="0" borderId="47" xfId="3" applyNumberFormat="1" applyFont="1" applyBorder="1" applyAlignment="1">
      <alignment horizontal="right" vertical="center"/>
    </xf>
    <xf numFmtId="168" fontId="7" fillId="0" borderId="48" xfId="3" applyNumberFormat="1" applyFont="1" applyBorder="1" applyAlignment="1">
      <alignment vertical="center"/>
    </xf>
    <xf numFmtId="168" fontId="7" fillId="0" borderId="49" xfId="3" applyNumberFormat="1" applyFont="1" applyBorder="1" applyAlignment="1">
      <alignment vertical="center"/>
    </xf>
    <xf numFmtId="168" fontId="7" fillId="0" borderId="46" xfId="3" applyNumberFormat="1" applyFont="1" applyBorder="1" applyAlignment="1">
      <alignment vertical="center"/>
    </xf>
    <xf numFmtId="169" fontId="7" fillId="5" borderId="54" xfId="3" applyNumberFormat="1" applyFont="1" applyFill="1" applyBorder="1" applyAlignment="1">
      <alignment vertical="center"/>
    </xf>
    <xf numFmtId="169" fontId="7" fillId="5" borderId="55" xfId="3" applyNumberFormat="1" applyFont="1" applyFill="1" applyBorder="1" applyAlignment="1">
      <alignment vertical="center"/>
    </xf>
    <xf numFmtId="0" fontId="7" fillId="0" borderId="50" xfId="3" applyFont="1" applyBorder="1" applyAlignment="1">
      <alignment horizontal="left" vertical="center" indent="1"/>
    </xf>
    <xf numFmtId="169" fontId="7" fillId="5" borderId="56" xfId="3" applyNumberFormat="1" applyFont="1" applyFill="1" applyBorder="1" applyAlignment="1">
      <alignment vertical="center"/>
    </xf>
    <xf numFmtId="169" fontId="7" fillId="5" borderId="0" xfId="3" applyNumberFormat="1" applyFont="1" applyFill="1" applyAlignment="1">
      <alignment vertical="center"/>
    </xf>
    <xf numFmtId="0" fontId="7" fillId="0" borderId="57" xfId="3" applyFont="1" applyBorder="1" applyAlignment="1">
      <alignment horizontal="left" vertical="center" indent="1"/>
    </xf>
    <xf numFmtId="168" fontId="29" fillId="0" borderId="58" xfId="3" applyNumberFormat="1" applyFont="1" applyBorder="1" applyAlignment="1">
      <alignment horizontal="right" vertical="center"/>
    </xf>
    <xf numFmtId="168" fontId="7" fillId="0" borderId="59" xfId="3" applyNumberFormat="1" applyFont="1" applyBorder="1" applyAlignment="1">
      <alignment vertical="center"/>
    </xf>
    <xf numFmtId="168" fontId="7" fillId="0" borderId="60" xfId="3" applyNumberFormat="1" applyFont="1" applyBorder="1" applyAlignment="1">
      <alignment vertical="center"/>
    </xf>
    <xf numFmtId="168" fontId="7" fillId="0" borderId="57" xfId="3" applyNumberFormat="1" applyFont="1" applyBorder="1" applyAlignment="1">
      <alignment vertical="center"/>
    </xf>
    <xf numFmtId="169" fontId="7" fillId="5" borderId="61" xfId="3" applyNumberFormat="1" applyFont="1" applyFill="1" applyBorder="1" applyAlignment="1">
      <alignment vertical="center"/>
    </xf>
    <xf numFmtId="169" fontId="7" fillId="5" borderId="41" xfId="3" applyNumberFormat="1" applyFont="1" applyFill="1" applyBorder="1" applyAlignment="1">
      <alignment vertical="center"/>
    </xf>
    <xf numFmtId="165" fontId="29" fillId="0" borderId="47" xfId="3" applyNumberFormat="1" applyFont="1" applyBorder="1" applyAlignment="1">
      <alignment horizontal="right" vertical="center"/>
    </xf>
    <xf numFmtId="165" fontId="7" fillId="0" borderId="48" xfId="3" applyNumberFormat="1" applyFont="1" applyBorder="1" applyAlignment="1">
      <alignment vertical="center"/>
    </xf>
    <xf numFmtId="165" fontId="7" fillId="0" borderId="49" xfId="3" applyNumberFormat="1" applyFont="1" applyBorder="1" applyAlignment="1">
      <alignment vertical="center"/>
    </xf>
    <xf numFmtId="165" fontId="7" fillId="0" borderId="46" xfId="3" applyNumberFormat="1" applyFont="1" applyBorder="1" applyAlignment="1">
      <alignment vertical="center"/>
    </xf>
    <xf numFmtId="41" fontId="7" fillId="5" borderId="54" xfId="3" applyNumberFormat="1" applyFont="1" applyFill="1" applyBorder="1" applyAlignment="1">
      <alignment vertical="center"/>
    </xf>
    <xf numFmtId="41" fontId="7" fillId="5" borderId="55" xfId="3" applyNumberFormat="1" applyFont="1" applyFill="1" applyBorder="1" applyAlignment="1">
      <alignment vertical="center"/>
    </xf>
    <xf numFmtId="167" fontId="28" fillId="0" borderId="52" xfId="6" applyNumberFormat="1" applyFont="1" applyBorder="1" applyAlignment="1">
      <alignment horizontal="right" vertical="center"/>
    </xf>
    <xf numFmtId="167" fontId="28" fillId="0" borderId="53" xfId="6" applyNumberFormat="1" applyFont="1" applyBorder="1" applyAlignment="1">
      <alignment horizontal="right" vertical="center"/>
    </xf>
    <xf numFmtId="167" fontId="28" fillId="0" borderId="50" xfId="6" applyNumberFormat="1" applyFont="1" applyBorder="1" applyAlignment="1">
      <alignment horizontal="right" vertical="center"/>
    </xf>
    <xf numFmtId="167" fontId="28" fillId="0" borderId="52" xfId="6" applyNumberFormat="1" applyFont="1" applyBorder="1" applyAlignment="1">
      <alignment vertical="center"/>
    </xf>
    <xf numFmtId="167" fontId="28" fillId="0" borderId="53" xfId="6" applyNumberFormat="1" applyFont="1" applyBorder="1" applyAlignment="1">
      <alignment vertical="center"/>
    </xf>
    <xf numFmtId="167" fontId="28" fillId="0" borderId="50" xfId="7" applyNumberFormat="1" applyFont="1" applyFill="1" applyBorder="1" applyAlignment="1">
      <alignment vertical="center"/>
    </xf>
    <xf numFmtId="170" fontId="7" fillId="5" borderId="56" xfId="3" applyNumberFormat="1" applyFont="1" applyFill="1" applyBorder="1" applyAlignment="1">
      <alignment vertical="center"/>
    </xf>
    <xf numFmtId="170" fontId="7" fillId="5" borderId="0" xfId="3" applyNumberFormat="1" applyFont="1" applyFill="1" applyAlignment="1">
      <alignment vertical="center"/>
    </xf>
    <xf numFmtId="41" fontId="7" fillId="5" borderId="56" xfId="3" applyNumberFormat="1" applyFont="1" applyFill="1" applyBorder="1" applyAlignment="1">
      <alignment vertical="center"/>
    </xf>
    <xf numFmtId="41" fontId="7" fillId="5" borderId="0" xfId="3" applyNumberFormat="1" applyFont="1" applyFill="1" applyAlignment="1">
      <alignment vertical="center"/>
    </xf>
    <xf numFmtId="167" fontId="28" fillId="0" borderId="50" xfId="6" applyNumberFormat="1" applyFont="1" applyBorder="1" applyAlignment="1">
      <alignment vertical="center"/>
    </xf>
    <xf numFmtId="41" fontId="7" fillId="5" borderId="62" xfId="3" applyNumberFormat="1" applyFont="1" applyFill="1" applyBorder="1" applyAlignment="1">
      <alignment vertical="center"/>
    </xf>
    <xf numFmtId="41" fontId="7" fillId="5" borderId="63" xfId="3" applyNumberFormat="1" applyFont="1" applyFill="1" applyBorder="1" applyAlignment="1">
      <alignment vertical="center"/>
    </xf>
    <xf numFmtId="167" fontId="7" fillId="0" borderId="64" xfId="3" applyNumberFormat="1" applyFont="1" applyBorder="1" applyAlignment="1">
      <alignment horizontal="right" vertical="center"/>
    </xf>
    <xf numFmtId="167" fontId="7" fillId="0" borderId="65" xfId="3" applyNumberFormat="1" applyFont="1" applyBorder="1" applyAlignment="1">
      <alignment horizontal="right" vertical="center"/>
    </xf>
    <xf numFmtId="165" fontId="7" fillId="0" borderId="52" xfId="3" applyNumberFormat="1" applyFont="1" applyBorder="1" applyAlignment="1">
      <alignment horizontal="right" vertical="center"/>
    </xf>
    <xf numFmtId="165" fontId="7" fillId="0" borderId="53" xfId="3" applyNumberFormat="1" applyFont="1" applyBorder="1" applyAlignment="1">
      <alignment horizontal="right" vertical="center"/>
    </xf>
    <xf numFmtId="167" fontId="7" fillId="0" borderId="52" xfId="3" applyNumberFormat="1" applyFont="1" applyBorder="1" applyAlignment="1">
      <alignment horizontal="right" vertical="center"/>
    </xf>
    <xf numFmtId="167" fontId="7" fillId="0" borderId="53" xfId="3" applyNumberFormat="1" applyFont="1" applyBorder="1" applyAlignment="1">
      <alignment horizontal="right" vertical="center"/>
    </xf>
    <xf numFmtId="0" fontId="28" fillId="0" borderId="50" xfId="3" applyFont="1" applyBorder="1" applyAlignment="1">
      <alignment horizontal="left" vertical="center" indent="1"/>
    </xf>
    <xf numFmtId="171" fontId="7" fillId="5" borderId="56" xfId="3" applyNumberFormat="1" applyFont="1" applyFill="1" applyBorder="1" applyAlignment="1">
      <alignment vertical="center"/>
    </xf>
    <xf numFmtId="171" fontId="7" fillId="5" borderId="0" xfId="3" applyNumberFormat="1" applyFont="1" applyFill="1" applyAlignment="1">
      <alignment vertical="center"/>
    </xf>
    <xf numFmtId="165" fontId="7" fillId="0" borderId="50" xfId="3" applyNumberFormat="1" applyFont="1" applyBorder="1" applyAlignment="1">
      <alignment horizontal="right" vertical="center"/>
    </xf>
    <xf numFmtId="0" fontId="7" fillId="0" borderId="57" xfId="3" applyFont="1" applyBorder="1" applyAlignment="1">
      <alignment horizontal="left" vertical="top" wrapText="1" indent="1"/>
    </xf>
    <xf numFmtId="168" fontId="29" fillId="0" borderId="58" xfId="3" applyNumberFormat="1" applyFont="1" applyBorder="1" applyAlignment="1">
      <alignment horizontal="right" vertical="top"/>
    </xf>
    <xf numFmtId="168" fontId="7" fillId="0" borderId="59" xfId="3" applyNumberFormat="1" applyFont="1" applyBorder="1" applyAlignment="1">
      <alignment horizontal="right" vertical="top"/>
    </xf>
    <xf numFmtId="168" fontId="7" fillId="0" borderId="60" xfId="3" applyNumberFormat="1" applyFont="1" applyBorder="1" applyAlignment="1">
      <alignment horizontal="right" vertical="top"/>
    </xf>
    <xf numFmtId="168" fontId="7" fillId="0" borderId="57" xfId="3" applyNumberFormat="1" applyFont="1" applyBorder="1" applyAlignment="1">
      <alignment horizontal="right" vertical="top"/>
    </xf>
    <xf numFmtId="41" fontId="7" fillId="5" borderId="61" xfId="3" applyNumberFormat="1" applyFont="1" applyFill="1" applyBorder="1" applyAlignment="1">
      <alignment vertical="top"/>
    </xf>
    <xf numFmtId="41" fontId="7" fillId="5" borderId="41" xfId="3" applyNumberFormat="1" applyFont="1" applyFill="1" applyBorder="1" applyAlignment="1">
      <alignment vertical="top"/>
    </xf>
    <xf numFmtId="0" fontId="29" fillId="4" borderId="67" xfId="3" applyFont="1" applyFill="1" applyBorder="1" applyAlignment="1">
      <alignment vertical="center"/>
    </xf>
    <xf numFmtId="166" fontId="29" fillId="4" borderId="43" xfId="3" applyNumberFormat="1" applyFont="1" applyFill="1" applyBorder="1" applyAlignment="1">
      <alignment horizontal="right" vertical="center"/>
    </xf>
    <xf numFmtId="166" fontId="7" fillId="4" borderId="44" xfId="3" applyNumberFormat="1" applyFont="1" applyFill="1" applyBorder="1" applyAlignment="1">
      <alignment horizontal="right" vertical="center"/>
    </xf>
    <xf numFmtId="166" fontId="7" fillId="4" borderId="45" xfId="3" applyNumberFormat="1" applyFont="1" applyFill="1" applyBorder="1" applyAlignment="1">
      <alignment horizontal="right" vertical="center"/>
    </xf>
    <xf numFmtId="166" fontId="7" fillId="4" borderId="42" xfId="3" applyNumberFormat="1" applyFont="1" applyFill="1" applyBorder="1" applyAlignment="1">
      <alignment horizontal="right" vertical="center"/>
    </xf>
    <xf numFmtId="166" fontId="7" fillId="4" borderId="68" xfId="3" applyNumberFormat="1" applyFont="1" applyFill="1" applyBorder="1" applyAlignment="1">
      <alignment horizontal="right" vertical="center"/>
    </xf>
    <xf numFmtId="0" fontId="17" fillId="0" borderId="42" xfId="3" applyFont="1" applyBorder="1" applyAlignment="1">
      <alignment vertical="center" wrapText="1"/>
    </xf>
    <xf numFmtId="3" fontId="29" fillId="0" borderId="43" xfId="3" applyNumberFormat="1" applyFont="1" applyBorder="1" applyAlignment="1">
      <alignment vertical="center"/>
    </xf>
    <xf numFmtId="0" fontId="7" fillId="0" borderId="44" xfId="3" applyFont="1" applyBorder="1" applyAlignment="1">
      <alignment vertical="center"/>
    </xf>
    <xf numFmtId="0" fontId="7" fillId="0" borderId="45" xfId="3" applyFont="1" applyBorder="1" applyAlignment="1">
      <alignment vertical="center"/>
    </xf>
    <xf numFmtId="0" fontId="7" fillId="0" borderId="42" xfId="3" applyFont="1" applyBorder="1" applyAlignment="1">
      <alignment vertical="center"/>
    </xf>
    <xf numFmtId="0" fontId="7" fillId="0" borderId="68" xfId="3" applyFont="1" applyBorder="1" applyAlignment="1">
      <alignment vertical="center"/>
    </xf>
    <xf numFmtId="167" fontId="29" fillId="0" borderId="70" xfId="3" applyNumberFormat="1" applyFont="1" applyBorder="1" applyAlignment="1">
      <alignment horizontal="right" vertical="center"/>
    </xf>
    <xf numFmtId="167" fontId="7" fillId="0" borderId="10" xfId="6" applyNumberFormat="1" applyFont="1" applyBorder="1" applyAlignment="1">
      <alignment vertical="center"/>
    </xf>
    <xf numFmtId="167" fontId="7" fillId="0" borderId="49" xfId="6" applyNumberFormat="1" applyFont="1" applyBorder="1" applyAlignment="1">
      <alignment vertical="center"/>
    </xf>
    <xf numFmtId="167" fontId="7" fillId="0" borderId="8" xfId="6" applyNumberFormat="1" applyFont="1" applyBorder="1" applyAlignment="1">
      <alignment vertical="center"/>
    </xf>
    <xf numFmtId="167" fontId="7" fillId="0" borderId="48" xfId="3" applyNumberFormat="1" applyFont="1" applyBorder="1" applyAlignment="1">
      <alignment vertical="center"/>
    </xf>
    <xf numFmtId="167" fontId="7" fillId="0" borderId="49" xfId="3" applyNumberFormat="1" applyFont="1" applyBorder="1" applyAlignment="1">
      <alignment vertical="center"/>
    </xf>
    <xf numFmtId="167" fontId="7" fillId="0" borderId="71" xfId="3" applyNumberFormat="1" applyFont="1" applyBorder="1" applyAlignment="1">
      <alignment vertical="center"/>
    </xf>
    <xf numFmtId="170" fontId="29" fillId="0" borderId="51" xfId="3" applyNumberFormat="1" applyFont="1" applyBorder="1" applyAlignment="1">
      <alignment horizontal="right" vertical="center"/>
    </xf>
    <xf numFmtId="170" fontId="7" fillId="0" borderId="52" xfId="3" applyNumberFormat="1" applyFont="1" applyBorder="1" applyAlignment="1">
      <alignment vertical="center"/>
    </xf>
    <xf numFmtId="170" fontId="7" fillId="0" borderId="53" xfId="3" applyNumberFormat="1" applyFont="1" applyBorder="1" applyAlignment="1">
      <alignment vertical="center"/>
    </xf>
    <xf numFmtId="170" fontId="7" fillId="0" borderId="50" xfId="3" applyNumberFormat="1" applyFont="1" applyBorder="1" applyAlignment="1">
      <alignment vertical="center"/>
    </xf>
    <xf numFmtId="170" fontId="7" fillId="0" borderId="72" xfId="3" applyNumberFormat="1" applyFont="1" applyBorder="1" applyAlignment="1">
      <alignment vertical="center"/>
    </xf>
    <xf numFmtId="167" fontId="7" fillId="0" borderId="72" xfId="3" applyNumberFormat="1" applyFont="1" applyBorder="1" applyAlignment="1">
      <alignment vertical="center"/>
    </xf>
    <xf numFmtId="172" fontId="29" fillId="0" borderId="51" xfId="3" applyNumberFormat="1" applyFont="1" applyBorder="1" applyAlignment="1">
      <alignment horizontal="right" vertical="center"/>
    </xf>
    <xf numFmtId="172" fontId="7" fillId="0" borderId="52" xfId="3" applyNumberFormat="1" applyFont="1" applyBorder="1" applyAlignment="1">
      <alignment vertical="center"/>
    </xf>
    <xf numFmtId="172" fontId="7" fillId="0" borderId="53" xfId="3" applyNumberFormat="1" applyFont="1" applyBorder="1" applyAlignment="1">
      <alignment vertical="center"/>
    </xf>
    <xf numFmtId="172" fontId="7" fillId="0" borderId="50" xfId="3" applyNumberFormat="1" applyFont="1" applyBorder="1" applyAlignment="1">
      <alignment vertical="center"/>
    </xf>
    <xf numFmtId="172" fontId="7" fillId="0" borderId="72" xfId="3" applyNumberFormat="1" applyFont="1" applyBorder="1" applyAlignment="1">
      <alignment vertical="center"/>
    </xf>
    <xf numFmtId="168" fontId="7" fillId="0" borderId="72" xfId="3" applyNumberFormat="1" applyFont="1" applyBorder="1" applyAlignment="1">
      <alignment vertical="center"/>
    </xf>
    <xf numFmtId="168" fontId="7" fillId="0" borderId="52" xfId="3" applyNumberFormat="1" applyFont="1" applyBorder="1" applyAlignment="1">
      <alignment horizontal="right" vertical="center"/>
    </xf>
    <xf numFmtId="168" fontId="7" fillId="0" borderId="53" xfId="3" applyNumberFormat="1" applyFont="1" applyBorder="1" applyAlignment="1">
      <alignment horizontal="right" vertical="center"/>
    </xf>
    <xf numFmtId="165" fontId="7" fillId="0" borderId="72" xfId="3" applyNumberFormat="1" applyFont="1" applyBorder="1" applyAlignment="1">
      <alignment vertical="center"/>
    </xf>
    <xf numFmtId="0" fontId="7" fillId="0" borderId="57" xfId="3" applyFont="1" applyBorder="1" applyAlignment="1">
      <alignment vertical="center"/>
    </xf>
    <xf numFmtId="41" fontId="29" fillId="0" borderId="58" xfId="3" applyNumberFormat="1" applyFont="1" applyBorder="1" applyAlignment="1">
      <alignment horizontal="right" vertical="center"/>
    </xf>
    <xf numFmtId="41" fontId="7" fillId="0" borderId="59" xfId="3" applyNumberFormat="1" applyFont="1" applyBorder="1" applyAlignment="1">
      <alignment vertical="center"/>
    </xf>
    <xf numFmtId="41" fontId="7" fillId="0" borderId="60" xfId="3" applyNumberFormat="1" applyFont="1" applyBorder="1" applyAlignment="1">
      <alignment vertical="center"/>
    </xf>
    <xf numFmtId="41" fontId="7" fillId="0" borderId="57" xfId="3" applyNumberFormat="1" applyFont="1" applyBorder="1" applyAlignment="1">
      <alignment vertical="center"/>
    </xf>
    <xf numFmtId="41" fontId="7" fillId="0" borderId="73" xfId="3" applyNumberFormat="1" applyFont="1" applyBorder="1" applyAlignment="1">
      <alignment vertical="center"/>
    </xf>
    <xf numFmtId="41" fontId="7" fillId="0" borderId="59" xfId="3" applyNumberFormat="1" applyFont="1" applyBorder="1" applyAlignment="1">
      <alignment horizontal="right" vertical="center"/>
    </xf>
    <xf numFmtId="41" fontId="7" fillId="0" borderId="60" xfId="3" applyNumberFormat="1" applyFont="1" applyBorder="1" applyAlignment="1">
      <alignment horizontal="right" vertical="center"/>
    </xf>
    <xf numFmtId="3" fontId="29" fillId="0" borderId="43" xfId="3" applyNumberFormat="1" applyFont="1" applyBorder="1" applyAlignment="1">
      <alignment horizontal="right" vertical="center"/>
    </xf>
    <xf numFmtId="165" fontId="7" fillId="0" borderId="71" xfId="3" applyNumberFormat="1" applyFont="1" applyBorder="1" applyAlignment="1">
      <alignment vertical="center"/>
    </xf>
    <xf numFmtId="165" fontId="7" fillId="0" borderId="48" xfId="3" applyNumberFormat="1" applyFont="1" applyBorder="1" applyAlignment="1">
      <alignment horizontal="right" vertical="center"/>
    </xf>
    <xf numFmtId="165" fontId="7" fillId="0" borderId="49" xfId="3" applyNumberFormat="1" applyFont="1" applyBorder="1" applyAlignment="1">
      <alignment horizontal="right" vertical="center"/>
    </xf>
    <xf numFmtId="41" fontId="7" fillId="5" borderId="48" xfId="3" applyNumberFormat="1" applyFont="1" applyFill="1" applyBorder="1" applyAlignment="1">
      <alignment horizontal="right" vertical="center"/>
    </xf>
    <xf numFmtId="41" fontId="7" fillId="5" borderId="49" xfId="3" applyNumberFormat="1" applyFont="1" applyFill="1" applyBorder="1" applyAlignment="1">
      <alignment horizontal="right" vertical="center"/>
    </xf>
    <xf numFmtId="41" fontId="7" fillId="0" borderId="72" xfId="3" applyNumberFormat="1" applyFont="1" applyBorder="1" applyAlignment="1">
      <alignment vertical="center"/>
    </xf>
    <xf numFmtId="41" fontId="7" fillId="0" borderId="52" xfId="3" applyNumberFormat="1" applyFont="1" applyBorder="1" applyAlignment="1">
      <alignment horizontal="right" vertical="center"/>
    </xf>
    <xf numFmtId="41" fontId="7" fillId="0" borderId="53" xfId="3" applyNumberFormat="1" applyFont="1" applyBorder="1" applyAlignment="1">
      <alignment horizontal="right" vertical="center"/>
    </xf>
    <xf numFmtId="41" fontId="29" fillId="0" borderId="58" xfId="3" applyNumberFormat="1" applyFont="1" applyBorder="1" applyAlignment="1">
      <alignment vertical="center"/>
    </xf>
    <xf numFmtId="165" fontId="7" fillId="0" borderId="59" xfId="3" applyNumberFormat="1" applyFont="1" applyBorder="1" applyAlignment="1">
      <alignment vertical="center"/>
    </xf>
    <xf numFmtId="165" fontId="7" fillId="0" borderId="60" xfId="3" applyNumberFormat="1" applyFont="1" applyBorder="1" applyAlignment="1">
      <alignment vertical="center"/>
    </xf>
    <xf numFmtId="165" fontId="7" fillId="0" borderId="57" xfId="3" applyNumberFormat="1" applyFont="1" applyBorder="1" applyAlignment="1">
      <alignment vertical="center"/>
    </xf>
    <xf numFmtId="41" fontId="7" fillId="5" borderId="61" xfId="3" applyNumberFormat="1" applyFont="1" applyFill="1" applyBorder="1" applyAlignment="1">
      <alignment vertical="center"/>
    </xf>
    <xf numFmtId="41" fontId="7" fillId="5" borderId="41" xfId="3" applyNumberFormat="1" applyFont="1" applyFill="1" applyBorder="1" applyAlignment="1">
      <alignment vertical="center"/>
    </xf>
    <xf numFmtId="165" fontId="20" fillId="0" borderId="47" xfId="3" applyNumberFormat="1" applyFont="1" applyBorder="1" applyAlignment="1">
      <alignment vertical="center"/>
    </xf>
    <xf numFmtId="165" fontId="19" fillId="0" borderId="48" xfId="3" applyNumberFormat="1" applyFont="1" applyBorder="1" applyAlignment="1">
      <alignment vertical="center"/>
    </xf>
    <xf numFmtId="165" fontId="19" fillId="0" borderId="49" xfId="3" applyNumberFormat="1" applyFont="1" applyBorder="1" applyAlignment="1">
      <alignment vertical="center"/>
    </xf>
    <xf numFmtId="165" fontId="19" fillId="0" borderId="46" xfId="3" applyNumberFormat="1" applyFont="1" applyBorder="1" applyAlignment="1">
      <alignment vertical="center"/>
    </xf>
    <xf numFmtId="41" fontId="19" fillId="0" borderId="48" xfId="3" applyNumberFormat="1" applyFont="1" applyBorder="1" applyAlignment="1">
      <alignment horizontal="right" vertical="center"/>
    </xf>
    <xf numFmtId="41" fontId="19" fillId="0" borderId="49" xfId="3" applyNumberFormat="1" applyFont="1" applyBorder="1" applyAlignment="1">
      <alignment horizontal="right" vertical="center"/>
    </xf>
    <xf numFmtId="41" fontId="19" fillId="0" borderId="71" xfId="3" applyNumberFormat="1" applyFont="1" applyBorder="1" applyAlignment="1">
      <alignment horizontal="right" vertical="center"/>
    </xf>
    <xf numFmtId="165" fontId="20" fillId="0" borderId="51" xfId="3" applyNumberFormat="1" applyFont="1" applyBorder="1" applyAlignment="1">
      <alignment vertical="center"/>
    </xf>
    <xf numFmtId="165" fontId="19" fillId="0" borderId="52" xfId="3" applyNumberFormat="1" applyFont="1" applyBorder="1" applyAlignment="1">
      <alignment vertical="center"/>
    </xf>
    <xf numFmtId="165" fontId="19" fillId="0" borderId="53" xfId="3" applyNumberFormat="1" applyFont="1" applyBorder="1" applyAlignment="1">
      <alignment vertical="center"/>
    </xf>
    <xf numFmtId="165" fontId="19" fillId="0" borderId="50" xfId="3" applyNumberFormat="1" applyFont="1" applyBorder="1" applyAlignment="1">
      <alignment vertical="center"/>
    </xf>
    <xf numFmtId="41" fontId="19" fillId="0" borderId="52" xfId="3" applyNumberFormat="1" applyFont="1" applyBorder="1" applyAlignment="1">
      <alignment horizontal="right" vertical="center"/>
    </xf>
    <xf numFmtId="41" fontId="19" fillId="0" borderId="53" xfId="3" applyNumberFormat="1" applyFont="1" applyBorder="1" applyAlignment="1">
      <alignment horizontal="right" vertical="center"/>
    </xf>
    <xf numFmtId="41" fontId="19" fillId="0" borderId="72" xfId="3" applyNumberFormat="1" applyFont="1" applyBorder="1" applyAlignment="1">
      <alignment horizontal="right" vertical="center"/>
    </xf>
    <xf numFmtId="165" fontId="20" fillId="0" borderId="58" xfId="3" applyNumberFormat="1" applyFont="1" applyBorder="1" applyAlignment="1">
      <alignment vertical="center"/>
    </xf>
    <xf numFmtId="165" fontId="19" fillId="0" borderId="59" xfId="3" applyNumberFormat="1" applyFont="1" applyBorder="1" applyAlignment="1">
      <alignment vertical="center"/>
    </xf>
    <xf numFmtId="165" fontId="19" fillId="0" borderId="60" xfId="3" applyNumberFormat="1" applyFont="1" applyBorder="1" applyAlignment="1">
      <alignment vertical="center"/>
    </xf>
    <xf numFmtId="165" fontId="19" fillId="0" borderId="57" xfId="3" applyNumberFormat="1" applyFont="1" applyBorder="1" applyAlignment="1">
      <alignment vertical="center"/>
    </xf>
    <xf numFmtId="41" fontId="19" fillId="0" borderId="59" xfId="3" applyNumberFormat="1" applyFont="1" applyBorder="1" applyAlignment="1">
      <alignment horizontal="right" vertical="center"/>
    </xf>
    <xf numFmtId="41" fontId="19" fillId="0" borderId="60" xfId="3" applyNumberFormat="1" applyFont="1" applyBorder="1" applyAlignment="1">
      <alignment horizontal="right" vertical="center"/>
    </xf>
    <xf numFmtId="41" fontId="19" fillId="0" borderId="73" xfId="3" applyNumberFormat="1" applyFont="1" applyBorder="1" applyAlignment="1">
      <alignment horizontal="right" vertical="center"/>
    </xf>
    <xf numFmtId="0" fontId="41" fillId="0" borderId="55" xfId="3" applyFont="1" applyBorder="1" applyAlignment="1">
      <alignment horizontal="left" vertical="center" indent="1"/>
    </xf>
    <xf numFmtId="165" fontId="41" fillId="0" borderId="55" xfId="3" applyNumberFormat="1" applyFont="1" applyBorder="1" applyAlignment="1">
      <alignment horizontal="right" vertical="center"/>
    </xf>
    <xf numFmtId="165" fontId="49" fillId="0" borderId="55" xfId="3" applyNumberFormat="1" applyFont="1" applyBorder="1" applyAlignment="1">
      <alignment vertical="center"/>
    </xf>
    <xf numFmtId="41" fontId="49" fillId="0" borderId="55" xfId="3" applyNumberFormat="1" applyFont="1" applyBorder="1" applyAlignment="1">
      <alignment horizontal="right" vertical="center"/>
    </xf>
    <xf numFmtId="165" fontId="41" fillId="0" borderId="55" xfId="3" applyNumberFormat="1" applyFont="1" applyBorder="1" applyAlignment="1">
      <alignment vertical="center"/>
    </xf>
    <xf numFmtId="0" fontId="40" fillId="0" borderId="0" xfId="3" applyFont="1" applyAlignment="1">
      <alignment horizontal="left" vertical="center"/>
    </xf>
    <xf numFmtId="0" fontId="47" fillId="4" borderId="42" xfId="3" applyFont="1" applyFill="1" applyBorder="1" applyAlignment="1">
      <alignment vertical="center" wrapText="1"/>
    </xf>
    <xf numFmtId="0" fontId="7" fillId="0" borderId="46" xfId="3" applyFont="1" applyBorder="1" applyAlignment="1">
      <alignment vertical="center"/>
    </xf>
    <xf numFmtId="37" fontId="29" fillId="0" borderId="47" xfId="3" applyNumberFormat="1" applyFont="1" applyBorder="1" applyAlignment="1">
      <alignment horizontal="right" vertical="center"/>
    </xf>
    <xf numFmtId="37" fontId="7" fillId="0" borderId="48" xfId="6" applyNumberFormat="1" applyFont="1" applyBorder="1" applyAlignment="1">
      <alignment vertical="center"/>
    </xf>
    <xf numFmtId="37" fontId="7" fillId="0" borderId="49" xfId="6" applyNumberFormat="1" applyFont="1" applyBorder="1" applyAlignment="1">
      <alignment vertical="center"/>
    </xf>
    <xf numFmtId="37" fontId="7" fillId="0" borderId="46" xfId="6" applyNumberFormat="1" applyFont="1" applyBorder="1" applyAlignment="1">
      <alignment vertical="center"/>
    </xf>
    <xf numFmtId="37" fontId="7" fillId="0" borderId="48" xfId="3" applyNumberFormat="1" applyFont="1" applyBorder="1" applyAlignment="1">
      <alignment vertical="center"/>
    </xf>
    <xf numFmtId="37" fontId="7" fillId="0" borderId="49" xfId="3" applyNumberFormat="1" applyFont="1" applyBorder="1" applyAlignment="1">
      <alignment vertical="center"/>
    </xf>
    <xf numFmtId="37" fontId="7" fillId="0" borderId="46" xfId="3" applyNumberFormat="1" applyFont="1" applyBorder="1" applyAlignment="1">
      <alignment vertical="center"/>
    </xf>
    <xf numFmtId="0" fontId="7" fillId="0" borderId="50" xfId="3" applyFont="1" applyBorder="1" applyAlignment="1">
      <alignment vertical="center"/>
    </xf>
    <xf numFmtId="37" fontId="29" fillId="0" borderId="51" xfId="3" applyNumberFormat="1" applyFont="1" applyBorder="1" applyAlignment="1">
      <alignment horizontal="right" vertical="center"/>
    </xf>
    <xf numFmtId="37" fontId="7" fillId="0" borderId="52" xfId="6" applyNumberFormat="1" applyFont="1" applyBorder="1" applyAlignment="1">
      <alignment vertical="center"/>
    </xf>
    <xf numFmtId="37" fontId="7" fillId="0" borderId="53" xfId="6" applyNumberFormat="1" applyFont="1" applyBorder="1" applyAlignment="1">
      <alignment vertical="center"/>
    </xf>
    <xf numFmtId="37" fontId="7" fillId="0" borderId="50" xfId="6" applyNumberFormat="1" applyFont="1" applyBorder="1" applyAlignment="1">
      <alignment vertical="center"/>
    </xf>
    <xf numFmtId="37" fontId="7" fillId="0" borderId="52" xfId="3" applyNumberFormat="1" applyFont="1" applyBorder="1" applyAlignment="1">
      <alignment vertical="center"/>
    </xf>
    <xf numFmtId="37" fontId="7" fillId="0" borderId="53" xfId="3" applyNumberFormat="1" applyFont="1" applyBorder="1" applyAlignment="1">
      <alignment vertical="center"/>
    </xf>
    <xf numFmtId="37" fontId="7" fillId="0" borderId="50" xfId="3" applyNumberFormat="1" applyFont="1" applyBorder="1" applyAlignment="1">
      <alignment vertical="center"/>
    </xf>
    <xf numFmtId="0" fontId="29" fillId="0" borderId="50" xfId="3" applyFont="1" applyBorder="1" applyAlignment="1">
      <alignment vertical="center"/>
    </xf>
    <xf numFmtId="0" fontId="29" fillId="0" borderId="50" xfId="3" applyFont="1" applyBorder="1" applyAlignment="1">
      <alignment vertical="center" wrapText="1"/>
    </xf>
    <xf numFmtId="41" fontId="7" fillId="0" borderId="52" xfId="6" applyNumberFormat="1" applyFont="1" applyBorder="1" applyAlignment="1">
      <alignment vertical="center"/>
    </xf>
    <xf numFmtId="165" fontId="7" fillId="0" borderId="52" xfId="6" applyNumberFormat="1" applyFont="1" applyBorder="1" applyAlignment="1">
      <alignment vertical="center"/>
    </xf>
    <xf numFmtId="37" fontId="20" fillId="0" borderId="51" xfId="3" applyNumberFormat="1" applyFont="1" applyBorder="1" applyAlignment="1">
      <alignment horizontal="right" vertical="center"/>
    </xf>
    <xf numFmtId="0" fontId="7" fillId="0" borderId="50" xfId="3" applyFont="1" applyBorder="1" applyAlignment="1">
      <alignment horizontal="left" vertical="center"/>
    </xf>
    <xf numFmtId="0" fontId="29" fillId="0" borderId="57" xfId="3" applyFont="1" applyBorder="1" applyAlignment="1">
      <alignment vertical="center"/>
    </xf>
    <xf numFmtId="37" fontId="29" fillId="0" borderId="58" xfId="3" applyNumberFormat="1" applyFont="1" applyBorder="1" applyAlignment="1">
      <alignment horizontal="right" vertical="center"/>
    </xf>
    <xf numFmtId="37" fontId="7" fillId="0" borderId="59" xfId="3" applyNumberFormat="1" applyFont="1" applyBorder="1" applyAlignment="1">
      <alignment vertical="center"/>
    </xf>
    <xf numFmtId="37" fontId="7" fillId="0" borderId="60" xfId="3" applyNumberFormat="1" applyFont="1" applyBorder="1" applyAlignment="1">
      <alignment vertical="center"/>
    </xf>
    <xf numFmtId="37" fontId="7" fillId="0" borderId="57" xfId="3" applyNumberFormat="1" applyFont="1" applyBorder="1" applyAlignment="1">
      <alignment vertical="center"/>
    </xf>
    <xf numFmtId="0" fontId="40" fillId="0" borderId="55" xfId="3" applyFont="1" applyBorder="1"/>
    <xf numFmtId="0" fontId="17" fillId="0" borderId="75" xfId="3" applyFont="1" applyBorder="1" applyAlignment="1" applyProtection="1">
      <alignment vertical="center" wrapText="1"/>
      <protection locked="0"/>
    </xf>
    <xf numFmtId="0" fontId="29" fillId="0" borderId="76" xfId="3" applyFont="1" applyBorder="1" applyAlignment="1" applyProtection="1">
      <alignment vertical="center"/>
      <protection locked="0"/>
    </xf>
    <xf numFmtId="0" fontId="7" fillId="0" borderId="77" xfId="3" applyFont="1" applyBorder="1" applyAlignment="1" applyProtection="1">
      <alignment vertical="center"/>
      <protection locked="0"/>
    </xf>
    <xf numFmtId="0" fontId="7" fillId="0" borderId="78" xfId="3" applyFont="1" applyBorder="1" applyAlignment="1" applyProtection="1">
      <alignment vertical="center"/>
      <protection locked="0"/>
    </xf>
    <xf numFmtId="0" fontId="7" fillId="0" borderId="75" xfId="3" applyFont="1" applyBorder="1" applyAlignment="1" applyProtection="1">
      <alignment vertical="center"/>
      <protection locked="0"/>
    </xf>
    <xf numFmtId="0" fontId="29" fillId="0" borderId="76" xfId="3" applyFont="1" applyBorder="1" applyAlignment="1">
      <alignment horizontal="right" vertical="center"/>
    </xf>
    <xf numFmtId="0" fontId="7" fillId="0" borderId="77" xfId="3" applyFont="1" applyBorder="1" applyAlignment="1">
      <alignment horizontal="right" vertical="center"/>
    </xf>
    <xf numFmtId="0" fontId="7" fillId="0" borderId="78" xfId="3" applyFont="1" applyBorder="1" applyAlignment="1">
      <alignment horizontal="right" vertical="center"/>
    </xf>
    <xf numFmtId="0" fontId="7" fillId="0" borderId="75" xfId="3" applyFont="1" applyBorder="1" applyAlignment="1">
      <alignment horizontal="right" vertical="center"/>
    </xf>
    <xf numFmtId="166" fontId="7" fillId="0" borderId="77" xfId="3" applyNumberFormat="1" applyFont="1" applyBorder="1" applyAlignment="1" applyProtection="1">
      <alignment vertical="center"/>
      <protection locked="0"/>
    </xf>
    <xf numFmtId="166" fontId="7" fillId="0" borderId="78" xfId="3" applyNumberFormat="1" applyFont="1" applyBorder="1" applyAlignment="1" applyProtection="1">
      <alignment horizontal="right" vertical="center"/>
      <protection locked="0"/>
    </xf>
    <xf numFmtId="0" fontId="17" fillId="0" borderId="79" xfId="3" applyFont="1" applyBorder="1" applyAlignment="1" applyProtection="1">
      <alignment vertical="center"/>
      <protection locked="0"/>
    </xf>
    <xf numFmtId="0" fontId="29" fillId="0" borderId="80" xfId="3" applyFont="1" applyBorder="1" applyAlignment="1">
      <alignment vertical="center"/>
    </xf>
    <xf numFmtId="0" fontId="7" fillId="0" borderId="81" xfId="3" applyFont="1" applyBorder="1" applyAlignment="1">
      <alignment vertical="center"/>
    </xf>
    <xf numFmtId="0" fontId="7" fillId="0" borderId="82" xfId="3" applyFont="1" applyBorder="1" applyAlignment="1">
      <alignment vertical="center"/>
    </xf>
    <xf numFmtId="0" fontId="7" fillId="0" borderId="79" xfId="3" applyFont="1" applyBorder="1" applyAlignment="1">
      <alignment vertical="center"/>
    </xf>
    <xf numFmtId="0" fontId="7" fillId="0" borderId="81" xfId="3" applyFont="1" applyBorder="1" applyAlignment="1" applyProtection="1">
      <alignment vertical="center"/>
      <protection locked="0"/>
    </xf>
    <xf numFmtId="0" fontId="7" fillId="0" borderId="82" xfId="3" applyFont="1" applyBorder="1" applyAlignment="1" applyProtection="1">
      <alignment vertical="center"/>
      <protection locked="0"/>
    </xf>
    <xf numFmtId="0" fontId="7" fillId="0" borderId="83" xfId="3" applyFont="1" applyBorder="1" applyAlignment="1" applyProtection="1">
      <alignment vertical="center"/>
      <protection locked="0"/>
    </xf>
    <xf numFmtId="37" fontId="29" fillId="0" borderId="84" xfId="3" applyNumberFormat="1" applyFont="1" applyBorder="1" applyAlignment="1">
      <alignment horizontal="right" vertical="center"/>
    </xf>
    <xf numFmtId="37" fontId="7" fillId="0" borderId="85" xfId="8" applyNumberFormat="1" applyFont="1" applyBorder="1" applyAlignment="1" applyProtection="1">
      <alignment horizontal="right" vertical="center"/>
      <protection locked="0"/>
    </xf>
    <xf numFmtId="37" fontId="7" fillId="0" borderId="15" xfId="8" applyNumberFormat="1" applyFont="1" applyBorder="1" applyAlignment="1" applyProtection="1">
      <alignment horizontal="right" vertical="center"/>
      <protection locked="0"/>
    </xf>
    <xf numFmtId="37" fontId="7" fillId="0" borderId="15" xfId="8" applyNumberFormat="1" applyFont="1" applyBorder="1" applyAlignment="1">
      <alignment horizontal="right" vertical="center"/>
    </xf>
    <xf numFmtId="37" fontId="7" fillId="0" borderId="83" xfId="8" applyNumberFormat="1" applyFont="1" applyBorder="1" applyAlignment="1">
      <alignment horizontal="right" vertical="center"/>
    </xf>
    <xf numFmtId="37" fontId="7" fillId="0" borderId="85" xfId="3" applyNumberFormat="1" applyFont="1" applyBorder="1" applyAlignment="1">
      <alignment vertical="center"/>
    </xf>
    <xf numFmtId="37" fontId="7" fillId="0" borderId="15" xfId="3" applyNumberFormat="1" applyFont="1" applyBorder="1" applyAlignment="1">
      <alignment vertical="center"/>
    </xf>
    <xf numFmtId="37" fontId="7" fillId="0" borderId="83" xfId="3" applyNumberFormat="1" applyFont="1" applyBorder="1" applyAlignment="1">
      <alignment vertical="center"/>
    </xf>
    <xf numFmtId="165" fontId="7" fillId="0" borderId="15" xfId="3" applyNumberFormat="1" applyFont="1" applyBorder="1" applyAlignment="1">
      <alignment vertical="center"/>
    </xf>
    <xf numFmtId="0" fontId="7" fillId="0" borderId="83" xfId="3" applyFont="1" applyBorder="1" applyAlignment="1" applyProtection="1">
      <alignment horizontal="left" vertical="center" indent="1"/>
      <protection locked="0"/>
    </xf>
    <xf numFmtId="37" fontId="29" fillId="0" borderId="84" xfId="6" applyNumberFormat="1" applyFont="1" applyBorder="1" applyAlignment="1">
      <alignment horizontal="right" vertical="center"/>
    </xf>
    <xf numFmtId="37" fontId="7" fillId="0" borderId="15" xfId="6" applyNumberFormat="1" applyFont="1" applyBorder="1" applyAlignment="1" applyProtection="1">
      <alignment horizontal="right" vertical="center"/>
      <protection locked="0"/>
    </xf>
    <xf numFmtId="37" fontId="7" fillId="0" borderId="15" xfId="6" applyNumberFormat="1" applyFont="1" applyBorder="1" applyAlignment="1">
      <alignment horizontal="right" vertical="center"/>
    </xf>
    <xf numFmtId="37" fontId="7" fillId="0" borderId="83" xfId="6" applyNumberFormat="1" applyFont="1" applyBorder="1" applyAlignment="1">
      <alignment horizontal="right" vertical="center"/>
    </xf>
    <xf numFmtId="37" fontId="7" fillId="0" borderId="85" xfId="6" applyNumberFormat="1" applyFont="1" applyBorder="1" applyAlignment="1">
      <alignment vertical="center"/>
    </xf>
    <xf numFmtId="37" fontId="7" fillId="0" borderId="15" xfId="6" applyNumberFormat="1" applyFont="1" applyBorder="1" applyAlignment="1">
      <alignment vertical="center"/>
    </xf>
    <xf numFmtId="37" fontId="7" fillId="0" borderId="83" xfId="6" applyNumberFormat="1" applyFont="1" applyBorder="1" applyAlignment="1">
      <alignment vertical="center"/>
    </xf>
    <xf numFmtId="165" fontId="7" fillId="0" borderId="15" xfId="6" applyNumberFormat="1" applyFont="1" applyBorder="1" applyAlignment="1">
      <alignment vertical="center"/>
    </xf>
    <xf numFmtId="0" fontId="29" fillId="0" borderId="83" xfId="3" applyFont="1" applyBorder="1" applyAlignment="1" applyProtection="1">
      <alignment vertical="center"/>
      <protection locked="0"/>
    </xf>
    <xf numFmtId="37" fontId="7" fillId="0" borderId="85" xfId="9" applyNumberFormat="1" applyFont="1" applyBorder="1" applyAlignment="1" applyProtection="1">
      <alignment horizontal="right" vertical="center"/>
      <protection locked="0"/>
    </xf>
    <xf numFmtId="37" fontId="7" fillId="0" borderId="15" xfId="9" applyNumberFormat="1" applyFont="1" applyBorder="1" applyAlignment="1" applyProtection="1">
      <alignment horizontal="right" vertical="center"/>
      <protection locked="0"/>
    </xf>
    <xf numFmtId="37" fontId="7" fillId="0" borderId="15" xfId="9" applyNumberFormat="1" applyFont="1" applyBorder="1" applyAlignment="1">
      <alignment horizontal="right" vertical="center"/>
    </xf>
    <xf numFmtId="37" fontId="7" fillId="0" borderId="83" xfId="9" applyNumberFormat="1" applyFont="1" applyBorder="1" applyAlignment="1">
      <alignment horizontal="right" vertical="center"/>
    </xf>
    <xf numFmtId="0" fontId="17" fillId="0" borderId="75" xfId="3" applyFont="1" applyBorder="1" applyAlignment="1" applyProtection="1">
      <alignment vertical="center"/>
      <protection locked="0"/>
    </xf>
    <xf numFmtId="0" fontId="7" fillId="0" borderId="77" xfId="3" applyFont="1" applyBorder="1" applyAlignment="1">
      <alignment vertical="center"/>
    </xf>
    <xf numFmtId="0" fontId="7" fillId="0" borderId="78" xfId="3" applyFont="1" applyBorder="1" applyAlignment="1">
      <alignment vertical="center"/>
    </xf>
    <xf numFmtId="0" fontId="7" fillId="0" borderId="75" xfId="3" applyFont="1" applyBorder="1" applyAlignment="1">
      <alignment vertical="center"/>
    </xf>
    <xf numFmtId="0" fontId="7" fillId="0" borderId="79" xfId="3" applyFont="1" applyBorder="1" applyAlignment="1" applyProtection="1">
      <alignment vertical="center"/>
      <protection locked="0"/>
    </xf>
    <xf numFmtId="167" fontId="29" fillId="0" borderId="80" xfId="3" applyNumberFormat="1" applyFont="1" applyBorder="1" applyAlignment="1">
      <alignment horizontal="right" vertical="center"/>
    </xf>
    <xf numFmtId="167" fontId="7" fillId="0" borderId="81" xfId="3" applyNumberFormat="1" applyFont="1" applyBorder="1" applyAlignment="1">
      <alignment horizontal="right" vertical="center"/>
    </xf>
    <xf numFmtId="167" fontId="7" fillId="0" borderId="82" xfId="3" applyNumberFormat="1" applyFont="1" applyBorder="1" applyAlignment="1">
      <alignment horizontal="right" vertical="center"/>
    </xf>
    <xf numFmtId="167" fontId="7" fillId="0" borderId="79" xfId="3" applyNumberFormat="1" applyFont="1" applyBorder="1" applyAlignment="1">
      <alignment horizontal="right" vertical="center"/>
    </xf>
    <xf numFmtId="167" fontId="7" fillId="0" borderId="81" xfId="3" applyNumberFormat="1" applyFont="1" applyBorder="1" applyAlignment="1">
      <alignment vertical="center"/>
    </xf>
    <xf numFmtId="167" fontId="7" fillId="0" borderId="82" xfId="3" applyNumberFormat="1" applyFont="1" applyBorder="1" applyAlignment="1">
      <alignment vertical="center"/>
    </xf>
    <xf numFmtId="167" fontId="7" fillId="0" borderId="79" xfId="3" applyNumberFormat="1" applyFont="1" applyBorder="1" applyAlignment="1">
      <alignment vertical="center"/>
    </xf>
    <xf numFmtId="167" fontId="29" fillId="0" borderId="84" xfId="3" applyNumberFormat="1" applyFont="1" applyBorder="1" applyAlignment="1">
      <alignment horizontal="right" vertical="center"/>
    </xf>
    <xf numFmtId="167" fontId="7" fillId="0" borderId="85" xfId="3" applyNumberFormat="1" applyFont="1" applyBorder="1" applyAlignment="1">
      <alignment horizontal="right" vertical="center"/>
    </xf>
    <xf numFmtId="167" fontId="7" fillId="0" borderId="15" xfId="3" applyNumberFormat="1" applyFont="1" applyBorder="1" applyAlignment="1">
      <alignment horizontal="right" vertical="center"/>
    </xf>
    <xf numFmtId="167" fontId="7" fillId="0" borderId="83" xfId="3" applyNumberFormat="1" applyFont="1" applyBorder="1" applyAlignment="1">
      <alignment horizontal="right" vertical="center"/>
    </xf>
    <xf numFmtId="167" fontId="7" fillId="0" borderId="85" xfId="3" applyNumberFormat="1" applyFont="1" applyBorder="1" applyAlignment="1">
      <alignment vertical="center"/>
    </xf>
    <xf numFmtId="167" fontId="7" fillId="0" borderId="15" xfId="3" applyNumberFormat="1" applyFont="1" applyBorder="1" applyAlignment="1">
      <alignment vertical="center"/>
    </xf>
    <xf numFmtId="167" fontId="7" fillId="0" borderId="83" xfId="3" applyNumberFormat="1" applyFont="1" applyBorder="1" applyAlignment="1">
      <alignment vertical="center"/>
    </xf>
    <xf numFmtId="168" fontId="29" fillId="0" borderId="84" xfId="3" applyNumberFormat="1" applyFont="1" applyBorder="1" applyAlignment="1">
      <alignment horizontal="right" vertical="center"/>
    </xf>
    <xf numFmtId="168" fontId="7" fillId="0" borderId="85" xfId="10" applyNumberFormat="1" applyFont="1" applyBorder="1" applyAlignment="1" applyProtection="1">
      <alignment horizontal="right" vertical="center"/>
      <protection locked="0"/>
    </xf>
    <xf numFmtId="168" fontId="7" fillId="0" borderId="15" xfId="10" applyNumberFormat="1" applyFont="1" applyBorder="1" applyAlignment="1" applyProtection="1">
      <alignment horizontal="right" vertical="center"/>
      <protection locked="0"/>
    </xf>
    <xf numFmtId="168" fontId="7" fillId="0" borderId="15" xfId="10" applyNumberFormat="1" applyFont="1" applyBorder="1" applyAlignment="1">
      <alignment horizontal="right" vertical="center"/>
    </xf>
    <xf numFmtId="168" fontId="7" fillId="0" borderId="83" xfId="10" applyNumberFormat="1" applyFont="1" applyBorder="1" applyAlignment="1">
      <alignment horizontal="right" vertical="center"/>
    </xf>
    <xf numFmtId="168" fontId="7" fillId="0" borderId="85" xfId="3" applyNumberFormat="1" applyFont="1" applyBorder="1" applyAlignment="1">
      <alignment vertical="center"/>
    </xf>
    <xf numFmtId="168" fontId="7" fillId="0" borderId="15" xfId="3" applyNumberFormat="1" applyFont="1" applyBorder="1" applyAlignment="1">
      <alignment vertical="center"/>
    </xf>
    <xf numFmtId="168" fontId="7" fillId="0" borderId="83" xfId="3" applyNumberFormat="1" applyFont="1" applyBorder="1" applyAlignment="1">
      <alignment vertical="center"/>
    </xf>
    <xf numFmtId="168" fontId="7" fillId="0" borderId="85" xfId="11" applyNumberFormat="1" applyFont="1" applyBorder="1" applyAlignment="1" applyProtection="1">
      <alignment horizontal="right" vertical="center"/>
      <protection locked="0"/>
    </xf>
    <xf numFmtId="168" fontId="7" fillId="0" borderId="15" xfId="11" applyNumberFormat="1" applyFont="1" applyBorder="1" applyAlignment="1" applyProtection="1">
      <alignment horizontal="right" vertical="center"/>
      <protection locked="0"/>
    </xf>
    <xf numFmtId="168" fontId="7" fillId="0" borderId="15" xfId="11" applyNumberFormat="1" applyFont="1" applyBorder="1" applyAlignment="1">
      <alignment horizontal="right" vertical="center"/>
    </xf>
    <xf numFmtId="168" fontId="7" fillId="0" borderId="83" xfId="11" applyNumberFormat="1" applyFont="1" applyBorder="1" applyAlignment="1">
      <alignment horizontal="right" vertical="center"/>
    </xf>
    <xf numFmtId="0" fontId="19" fillId="0" borderId="79" xfId="3" applyFont="1" applyBorder="1" applyAlignment="1" applyProtection="1">
      <alignment horizontal="left" vertical="center"/>
      <protection locked="0"/>
    </xf>
    <xf numFmtId="168" fontId="20" fillId="0" borderId="80" xfId="3" applyNumberFormat="1" applyFont="1" applyBorder="1" applyAlignment="1">
      <alignment horizontal="right" vertical="center"/>
    </xf>
    <xf numFmtId="168" fontId="19" fillId="0" borderId="81" xfId="12" applyNumberFormat="1" applyFont="1" applyBorder="1" applyAlignment="1" applyProtection="1">
      <alignment horizontal="right" vertical="center"/>
      <protection locked="0"/>
    </xf>
    <xf numFmtId="168" fontId="19" fillId="0" borderId="82" xfId="12" applyNumberFormat="1" applyFont="1" applyBorder="1" applyAlignment="1" applyProtection="1">
      <alignment horizontal="right" vertical="center"/>
      <protection locked="0"/>
    </xf>
    <xf numFmtId="168" fontId="19" fillId="0" borderId="82" xfId="12" applyNumberFormat="1" applyFont="1" applyBorder="1" applyAlignment="1">
      <alignment horizontal="right" vertical="center"/>
    </xf>
    <xf numFmtId="168" fontId="19" fillId="0" borderId="79" xfId="12" applyNumberFormat="1" applyFont="1" applyBorder="1" applyAlignment="1">
      <alignment horizontal="right" vertical="center"/>
    </xf>
    <xf numFmtId="168" fontId="7" fillId="0" borderId="81" xfId="3" applyNumberFormat="1" applyFont="1" applyBorder="1" applyAlignment="1">
      <alignment horizontal="right" vertical="center"/>
    </xf>
    <xf numFmtId="168" fontId="7" fillId="0" borderId="82" xfId="3" applyNumberFormat="1" applyFont="1" applyBorder="1" applyAlignment="1">
      <alignment horizontal="right" vertical="center"/>
    </xf>
    <xf numFmtId="168" fontId="7" fillId="0" borderId="79" xfId="3" applyNumberFormat="1" applyFont="1" applyBorder="1" applyAlignment="1">
      <alignment horizontal="right" vertical="center"/>
    </xf>
    <xf numFmtId="168" fontId="19" fillId="0" borderId="81" xfId="3" applyNumberFormat="1" applyFont="1" applyBorder="1" applyAlignment="1">
      <alignment horizontal="right" vertical="center"/>
    </xf>
    <xf numFmtId="168" fontId="19" fillId="0" borderId="82" xfId="3" applyNumberFormat="1" applyFont="1" applyBorder="1" applyAlignment="1">
      <alignment horizontal="right" vertical="center"/>
    </xf>
    <xf numFmtId="0" fontId="19" fillId="0" borderId="83" xfId="3" applyFont="1" applyBorder="1" applyAlignment="1" applyProtection="1">
      <alignment horizontal="left" vertical="center"/>
      <protection locked="0"/>
    </xf>
    <xf numFmtId="168" fontId="20" fillId="0" borderId="84" xfId="3" applyNumberFormat="1" applyFont="1" applyBorder="1" applyAlignment="1">
      <alignment horizontal="right" vertical="center"/>
    </xf>
    <xf numFmtId="168" fontId="19" fillId="0" borderId="85" xfId="12" applyNumberFormat="1" applyFont="1" applyBorder="1" applyAlignment="1" applyProtection="1">
      <alignment horizontal="right" vertical="center"/>
      <protection locked="0"/>
    </xf>
    <xf numFmtId="168" fontId="19" fillId="0" borderId="15" xfId="12" applyNumberFormat="1" applyFont="1" applyBorder="1" applyAlignment="1" applyProtection="1">
      <alignment horizontal="right" vertical="center"/>
      <protection locked="0"/>
    </xf>
    <xf numFmtId="168" fontId="19" fillId="0" borderId="15" xfId="12" applyNumberFormat="1" applyFont="1" applyBorder="1" applyAlignment="1">
      <alignment horizontal="right" vertical="center"/>
    </xf>
    <xf numFmtId="168" fontId="19" fillId="0" borderId="83" xfId="12" applyNumberFormat="1" applyFont="1" applyBorder="1" applyAlignment="1">
      <alignment horizontal="right" vertical="center"/>
    </xf>
    <xf numFmtId="168" fontId="19" fillId="0" borderId="85" xfId="3" applyNumberFormat="1" applyFont="1" applyBorder="1" applyAlignment="1">
      <alignment horizontal="right" vertical="center"/>
    </xf>
    <xf numFmtId="168" fontId="19" fillId="0" borderId="15" xfId="3" applyNumberFormat="1" applyFont="1" applyBorder="1" applyAlignment="1">
      <alignment horizontal="right" vertical="center"/>
    </xf>
    <xf numFmtId="168" fontId="19" fillId="0" borderId="83" xfId="3" applyNumberFormat="1" applyFont="1" applyBorder="1" applyAlignment="1">
      <alignment horizontal="right" vertical="center"/>
    </xf>
    <xf numFmtId="0" fontId="19" fillId="0" borderId="83" xfId="3" applyFont="1" applyBorder="1" applyAlignment="1" applyProtection="1">
      <alignment vertical="center"/>
      <protection locked="0"/>
    </xf>
    <xf numFmtId="168" fontId="7" fillId="0" borderId="85" xfId="3" applyNumberFormat="1" applyFont="1" applyBorder="1" applyAlignment="1">
      <alignment horizontal="right" vertical="center"/>
    </xf>
    <xf numFmtId="168" fontId="7" fillId="0" borderId="15" xfId="3" applyNumberFormat="1" applyFont="1" applyBorder="1" applyAlignment="1">
      <alignment horizontal="right" vertical="center"/>
    </xf>
    <xf numFmtId="168" fontId="7" fillId="0" borderId="83" xfId="3" applyNumberFormat="1" applyFont="1" applyBorder="1" applyAlignment="1">
      <alignment horizontal="right" vertical="center"/>
    </xf>
    <xf numFmtId="168" fontId="19" fillId="0" borderId="85" xfId="3" applyNumberFormat="1" applyFont="1" applyBorder="1" applyAlignment="1">
      <alignment vertical="center"/>
    </xf>
    <xf numFmtId="0" fontId="20" fillId="0" borderId="83" xfId="3" applyFont="1" applyBorder="1" applyAlignment="1" applyProtection="1">
      <alignment vertical="center"/>
      <protection locked="0"/>
    </xf>
    <xf numFmtId="0" fontId="20" fillId="0" borderId="86" xfId="3" applyFont="1" applyBorder="1" applyAlignment="1" applyProtection="1">
      <alignment vertical="center"/>
      <protection locked="0"/>
    </xf>
    <xf numFmtId="168" fontId="20" fillId="0" borderId="87" xfId="3" applyNumberFormat="1" applyFont="1" applyBorder="1" applyAlignment="1">
      <alignment horizontal="right" vertical="center"/>
    </xf>
    <xf numFmtId="168" fontId="19" fillId="0" borderId="88" xfId="12" applyNumberFormat="1" applyFont="1" applyBorder="1" applyAlignment="1" applyProtection="1">
      <alignment horizontal="right" vertical="center"/>
      <protection locked="0"/>
    </xf>
    <xf numFmtId="168" fontId="19" fillId="0" borderId="89" xfId="12" applyNumberFormat="1" applyFont="1" applyBorder="1" applyAlignment="1" applyProtection="1">
      <alignment horizontal="right" vertical="center"/>
      <protection locked="0"/>
    </xf>
    <xf numFmtId="168" fontId="19" fillId="0" borderId="89" xfId="12" applyNumberFormat="1" applyFont="1" applyBorder="1" applyAlignment="1">
      <alignment horizontal="right" vertical="center"/>
    </xf>
    <xf numFmtId="168" fontId="19" fillId="0" borderId="90" xfId="12" applyNumberFormat="1" applyFont="1" applyBorder="1" applyAlignment="1">
      <alignment horizontal="right" vertical="center"/>
    </xf>
    <xf numFmtId="168" fontId="7" fillId="0" borderId="91" xfId="3" applyNumberFormat="1" applyFont="1" applyBorder="1" applyAlignment="1">
      <alignment horizontal="right" vertical="center"/>
    </xf>
    <xf numFmtId="168" fontId="7" fillId="0" borderId="92" xfId="3" applyNumberFormat="1" applyFont="1" applyBorder="1" applyAlignment="1">
      <alignment horizontal="right" vertical="center"/>
    </xf>
    <xf numFmtId="168" fontId="7" fillId="0" borderId="86" xfId="3" applyNumberFormat="1" applyFont="1" applyBorder="1" applyAlignment="1">
      <alignment horizontal="right" vertical="center"/>
    </xf>
    <xf numFmtId="168" fontId="19" fillId="0" borderId="91" xfId="3" applyNumberFormat="1" applyFont="1" applyBorder="1" applyAlignment="1">
      <alignment vertical="center"/>
    </xf>
    <xf numFmtId="168" fontId="19" fillId="0" borderId="92" xfId="3" applyNumberFormat="1" applyFont="1" applyBorder="1" applyAlignment="1">
      <alignment horizontal="right" vertical="center"/>
    </xf>
    <xf numFmtId="0" fontId="7" fillId="0" borderId="76" xfId="3" applyFont="1" applyBorder="1" applyAlignment="1">
      <alignment vertical="center"/>
    </xf>
    <xf numFmtId="165" fontId="20" fillId="0" borderId="84" xfId="3" applyNumberFormat="1" applyFont="1" applyBorder="1" applyAlignment="1">
      <alignment vertical="center"/>
    </xf>
    <xf numFmtId="165" fontId="19" fillId="0" borderId="85" xfId="3" applyNumberFormat="1" applyFont="1" applyBorder="1" applyAlignment="1">
      <alignment vertical="center"/>
    </xf>
    <xf numFmtId="165" fontId="19" fillId="0" borderId="15" xfId="3" applyNumberFormat="1" applyFont="1" applyBorder="1" applyAlignment="1">
      <alignment vertical="center"/>
    </xf>
    <xf numFmtId="165" fontId="19" fillId="0" borderId="83" xfId="3" applyNumberFormat="1" applyFont="1" applyBorder="1" applyAlignment="1">
      <alignment vertical="center"/>
    </xf>
    <xf numFmtId="41" fontId="7" fillId="6" borderId="93" xfId="3" applyNumberFormat="1" applyFont="1" applyFill="1" applyBorder="1"/>
    <xf numFmtId="41" fontId="7" fillId="6" borderId="94" xfId="3" applyNumberFormat="1" applyFont="1" applyFill="1" applyBorder="1"/>
    <xf numFmtId="41" fontId="7" fillId="6" borderId="95" xfId="3" applyNumberFormat="1" applyFont="1" applyFill="1" applyBorder="1"/>
    <xf numFmtId="41" fontId="7" fillId="6" borderId="0" xfId="3" applyNumberFormat="1" applyFont="1" applyFill="1"/>
    <xf numFmtId="0" fontId="19" fillId="0" borderId="86" xfId="3" applyFont="1" applyBorder="1" applyAlignment="1" applyProtection="1">
      <alignment vertical="center"/>
      <protection locked="0"/>
    </xf>
    <xf numFmtId="165" fontId="20" fillId="0" borderId="87" xfId="3" applyNumberFormat="1" applyFont="1" applyBorder="1" applyAlignment="1">
      <alignment vertical="center"/>
    </xf>
    <xf numFmtId="165" fontId="19" fillId="0" borderId="91" xfId="3" applyNumberFormat="1" applyFont="1" applyBorder="1" applyAlignment="1">
      <alignment vertical="center"/>
    </xf>
    <xf numFmtId="165" fontId="19" fillId="0" borderId="92" xfId="3" applyNumberFormat="1" applyFont="1" applyBorder="1" applyAlignment="1">
      <alignment vertical="center"/>
    </xf>
    <xf numFmtId="165" fontId="19" fillId="0" borderId="86" xfId="3" applyNumberFormat="1" applyFont="1" applyBorder="1" applyAlignment="1">
      <alignment vertical="center"/>
    </xf>
    <xf numFmtId="41" fontId="7" fillId="6" borderId="96" xfId="3" applyNumberFormat="1" applyFont="1" applyFill="1" applyBorder="1"/>
    <xf numFmtId="41" fontId="7" fillId="6" borderId="74" xfId="3" applyNumberFormat="1" applyFont="1" applyFill="1" applyBorder="1"/>
    <xf numFmtId="0" fontId="40" fillId="0" borderId="94" xfId="3" applyFont="1" applyBorder="1" applyAlignment="1" applyProtection="1">
      <alignment horizontal="left" vertical="center" indent="1"/>
      <protection locked="0"/>
    </xf>
    <xf numFmtId="169" fontId="40" fillId="0" borderId="94" xfId="3" applyNumberFormat="1" applyFont="1" applyBorder="1" applyAlignment="1" applyProtection="1">
      <alignment vertical="center"/>
      <protection locked="0"/>
    </xf>
    <xf numFmtId="0" fontId="41" fillId="0" borderId="0" xfId="3" quotePrefix="1" applyFont="1" applyAlignment="1" applyProtection="1">
      <alignment horizontal="left" vertical="center"/>
      <protection locked="0"/>
    </xf>
    <xf numFmtId="0" fontId="41" fillId="0" borderId="0" xfId="3" quotePrefix="1" applyFont="1" applyAlignment="1" applyProtection="1">
      <alignment vertical="center" wrapText="1"/>
      <protection locked="0"/>
    </xf>
    <xf numFmtId="0" fontId="1" fillId="0" borderId="0" xfId="3" applyFont="1" applyAlignment="1">
      <alignment vertical="center" wrapText="1"/>
    </xf>
    <xf numFmtId="0" fontId="52" fillId="4" borderId="98" xfId="3" applyFont="1" applyFill="1" applyBorder="1" applyAlignment="1" applyProtection="1">
      <alignment horizontal="left" vertical="center"/>
      <protection locked="0"/>
    </xf>
    <xf numFmtId="0" fontId="15" fillId="4" borderId="98" xfId="3" applyFont="1" applyFill="1" applyBorder="1" applyAlignment="1" applyProtection="1">
      <alignment horizontal="center" vertical="center"/>
      <protection locked="0"/>
    </xf>
    <xf numFmtId="0" fontId="47" fillId="0" borderId="98" xfId="3" applyFont="1" applyBorder="1" applyAlignment="1" applyProtection="1">
      <alignment horizontal="left" vertical="center"/>
      <protection locked="0"/>
    </xf>
    <xf numFmtId="166" fontId="29" fillId="0" borderId="101" xfId="3" applyNumberFormat="1" applyFont="1" applyBorder="1" applyAlignment="1">
      <alignment horizontal="right" vertical="center"/>
    </xf>
    <xf numFmtId="166" fontId="7" fillId="0" borderId="99" xfId="4" applyNumberFormat="1" applyFont="1" applyBorder="1" applyAlignment="1" applyProtection="1">
      <alignment horizontal="right" vertical="center"/>
    </xf>
    <xf numFmtId="166" fontId="7" fillId="0" borderId="100" xfId="4" applyNumberFormat="1" applyFont="1" applyBorder="1" applyAlignment="1" applyProtection="1">
      <alignment horizontal="right" vertical="center"/>
    </xf>
    <xf numFmtId="166" fontId="7" fillId="0" borderId="98" xfId="4" applyNumberFormat="1" applyFont="1" applyBorder="1" applyAlignment="1" applyProtection="1">
      <alignment horizontal="right" vertical="center"/>
    </xf>
    <xf numFmtId="166" fontId="7" fillId="0" borderId="99" xfId="4" applyNumberFormat="1" applyFont="1" applyBorder="1" applyAlignment="1" applyProtection="1">
      <alignment vertical="center"/>
    </xf>
    <xf numFmtId="166" fontId="7" fillId="0" borderId="100" xfId="3" applyNumberFormat="1" applyFont="1" applyBorder="1" applyAlignment="1">
      <alignment vertical="center"/>
    </xf>
    <xf numFmtId="0" fontId="17" fillId="0" borderId="102" xfId="3" applyFont="1" applyBorder="1" applyAlignment="1" applyProtection="1">
      <alignment horizontal="left" vertical="center"/>
      <protection locked="0"/>
    </xf>
    <xf numFmtId="41" fontId="29" fillId="0" borderId="103" xfId="3" applyNumberFormat="1" applyFont="1" applyBorder="1" applyAlignment="1">
      <alignment horizontal="right" vertical="center"/>
    </xf>
    <xf numFmtId="171" fontId="7" fillId="0" borderId="104" xfId="4" applyNumberFormat="1" applyFont="1" applyFill="1" applyBorder="1" applyAlignment="1" applyProtection="1">
      <alignment horizontal="left" vertical="center"/>
    </xf>
    <xf numFmtId="171" fontId="7" fillId="0" borderId="105" xfId="4" applyNumberFormat="1" applyFont="1" applyFill="1" applyBorder="1" applyAlignment="1" applyProtection="1">
      <alignment horizontal="left" vertical="center"/>
    </xf>
    <xf numFmtId="171" fontId="7" fillId="0" borderId="102" xfId="4" applyNumberFormat="1" applyFont="1" applyFill="1" applyBorder="1" applyAlignment="1" applyProtection="1">
      <alignment horizontal="left" vertical="center"/>
    </xf>
    <xf numFmtId="0" fontId="7" fillId="0" borderId="104" xfId="4" applyNumberFormat="1" applyFont="1" applyFill="1" applyBorder="1" applyAlignment="1" applyProtection="1">
      <alignment horizontal="left" vertical="center"/>
    </xf>
    <xf numFmtId="171" fontId="7" fillId="0" borderId="104" xfId="4" applyNumberFormat="1" applyFont="1" applyFill="1" applyBorder="1" applyAlignment="1" applyProtection="1">
      <alignment vertical="center"/>
    </xf>
    <xf numFmtId="171" fontId="7" fillId="0" borderId="105" xfId="4" applyNumberFormat="1" applyFont="1" applyFill="1" applyBorder="1" applyAlignment="1" applyProtection="1">
      <alignment vertical="center"/>
    </xf>
    <xf numFmtId="0" fontId="7" fillId="0" borderId="106" xfId="3" applyFont="1" applyBorder="1" applyAlignment="1" applyProtection="1">
      <alignment horizontal="left" vertical="center"/>
      <protection locked="0"/>
    </xf>
    <xf numFmtId="165" fontId="29" fillId="0" borderId="107" xfId="3" quotePrefix="1" applyNumberFormat="1" applyFont="1" applyBorder="1" applyAlignment="1">
      <alignment horizontal="right" vertical="center"/>
    </xf>
    <xf numFmtId="165" fontId="28" fillId="0" borderId="108" xfId="3" applyNumberFormat="1" applyFont="1" applyBorder="1" applyAlignment="1" applyProtection="1">
      <alignment horizontal="right" vertical="center"/>
      <protection locked="0"/>
    </xf>
    <xf numFmtId="165" fontId="28" fillId="0" borderId="109" xfId="3" applyNumberFormat="1" applyFont="1" applyBorder="1" applyAlignment="1">
      <alignment horizontal="right" vertical="center"/>
    </xf>
    <xf numFmtId="165" fontId="28" fillId="0" borderId="106" xfId="3" quotePrefix="1" applyNumberFormat="1" applyFont="1" applyBorder="1" applyAlignment="1">
      <alignment horizontal="right" vertical="center"/>
    </xf>
    <xf numFmtId="165" fontId="7" fillId="0" borderId="108" xfId="3" applyNumberFormat="1" applyFont="1" applyBorder="1" applyAlignment="1">
      <alignment vertical="center"/>
    </xf>
    <xf numFmtId="165" fontId="7" fillId="0" borderId="109" xfId="3" applyNumberFormat="1" applyFont="1" applyBorder="1" applyAlignment="1">
      <alignment vertical="center"/>
    </xf>
    <xf numFmtId="165" fontId="7" fillId="0" borderId="106" xfId="3" applyNumberFormat="1" applyFont="1" applyBorder="1" applyAlignment="1">
      <alignment vertical="center"/>
    </xf>
    <xf numFmtId="165" fontId="7" fillId="0" borderId="108" xfId="4" applyNumberFormat="1" applyFont="1" applyFill="1" applyBorder="1" applyAlignment="1" applyProtection="1">
      <alignment vertical="center"/>
    </xf>
    <xf numFmtId="165" fontId="7" fillId="0" borderId="109" xfId="4" applyNumberFormat="1" applyFont="1" applyFill="1" applyBorder="1" applyAlignment="1" applyProtection="1">
      <alignment vertical="center"/>
    </xf>
    <xf numFmtId="0" fontId="7" fillId="0" borderId="50" xfId="13" applyFont="1" applyBorder="1" applyAlignment="1" applyProtection="1">
      <alignment horizontal="left" vertical="center" indent="1"/>
      <protection locked="0"/>
    </xf>
    <xf numFmtId="165" fontId="27" fillId="0" borderId="110" xfId="14" quotePrefix="1" applyNumberFormat="1" applyFont="1" applyBorder="1" applyAlignment="1">
      <alignment horizontal="right" vertical="center"/>
    </xf>
    <xf numFmtId="165" fontId="28" fillId="0" borderId="108" xfId="14" applyNumberFormat="1" applyFont="1" applyBorder="1" applyAlignment="1">
      <alignment vertical="center"/>
    </xf>
    <xf numFmtId="165" fontId="28" fillId="0" borderId="109" xfId="14" applyNumberFormat="1" applyFont="1" applyBorder="1" applyAlignment="1">
      <alignment vertical="center"/>
    </xf>
    <xf numFmtId="165" fontId="28" fillId="0" borderId="106" xfId="14" applyNumberFormat="1" applyFont="1" applyBorder="1" applyAlignment="1">
      <alignment vertical="center"/>
    </xf>
    <xf numFmtId="165" fontId="28" fillId="0" borderId="108" xfId="15" applyNumberFormat="1" applyFont="1" applyFill="1" applyBorder="1" applyAlignment="1" applyProtection="1">
      <alignment vertical="center"/>
    </xf>
    <xf numFmtId="165" fontId="28" fillId="0" borderId="109" xfId="15" applyNumberFormat="1" applyFont="1" applyFill="1" applyBorder="1" applyAlignment="1" applyProtection="1">
      <alignment vertical="center"/>
    </xf>
    <xf numFmtId="0" fontId="29" fillId="0" borderId="106" xfId="3" applyFont="1" applyBorder="1" applyAlignment="1" applyProtection="1">
      <alignment horizontal="left" vertical="center"/>
      <protection locked="0"/>
    </xf>
    <xf numFmtId="165" fontId="29" fillId="0" borderId="107" xfId="3" applyNumberFormat="1" applyFont="1" applyBorder="1" applyAlignment="1">
      <alignment horizontal="right" vertical="center"/>
    </xf>
    <xf numFmtId="165" fontId="28" fillId="0" borderId="106" xfId="3" applyNumberFormat="1" applyFont="1" applyBorder="1" applyAlignment="1">
      <alignment horizontal="right" vertical="center"/>
    </xf>
    <xf numFmtId="0" fontId="17" fillId="0" borderId="98" xfId="3" applyFont="1" applyBorder="1" applyAlignment="1" applyProtection="1">
      <alignment horizontal="left" vertical="center"/>
      <protection locked="0"/>
    </xf>
    <xf numFmtId="41" fontId="29" fillId="0" borderId="101" xfId="3" applyNumberFormat="1" applyFont="1" applyBorder="1" applyAlignment="1">
      <alignment horizontal="right" vertical="center"/>
    </xf>
    <xf numFmtId="41" fontId="7" fillId="0" borderId="99" xfId="3" applyNumberFormat="1" applyFont="1" applyBorder="1" applyAlignment="1">
      <alignment vertical="center"/>
    </xf>
    <xf numFmtId="41" fontId="7" fillId="0" borderId="100" xfId="3" applyNumberFormat="1" applyFont="1" applyBorder="1" applyAlignment="1">
      <alignment vertical="center"/>
    </xf>
    <xf numFmtId="41" fontId="7" fillId="0" borderId="98" xfId="3" applyNumberFormat="1" applyFont="1" applyBorder="1" applyAlignment="1">
      <alignment vertical="center"/>
    </xf>
    <xf numFmtId="0" fontId="7" fillId="0" borderId="99" xfId="3" applyFont="1" applyBorder="1" applyAlignment="1">
      <alignment vertical="center"/>
    </xf>
    <xf numFmtId="41" fontId="7" fillId="0" borderId="99" xfId="4" applyNumberFormat="1" applyFont="1" applyFill="1" applyBorder="1" applyAlignment="1" applyProtection="1">
      <alignment vertical="center"/>
    </xf>
    <xf numFmtId="41" fontId="7" fillId="0" borderId="100" xfId="4" applyNumberFormat="1" applyFont="1" applyFill="1" applyBorder="1" applyAlignment="1" applyProtection="1">
      <alignment vertical="center"/>
    </xf>
    <xf numFmtId="0" fontId="7" fillId="0" borderId="111" xfId="3" applyFont="1" applyBorder="1" applyAlignment="1" applyProtection="1">
      <alignment horizontal="left" vertical="center"/>
      <protection locked="0"/>
    </xf>
    <xf numFmtId="167" fontId="29" fillId="0" borderId="112" xfId="3" applyNumberFormat="1" applyFont="1" applyBorder="1" applyAlignment="1">
      <alignment horizontal="right" vertical="center"/>
    </xf>
    <xf numFmtId="167" fontId="7" fillId="0" borderId="113" xfId="3" applyNumberFormat="1" applyFont="1" applyBorder="1" applyAlignment="1">
      <alignment vertical="center"/>
    </xf>
    <xf numFmtId="167" fontId="7" fillId="0" borderId="114" xfId="3" applyNumberFormat="1" applyFont="1" applyBorder="1" applyAlignment="1">
      <alignment horizontal="right" vertical="center"/>
    </xf>
    <xf numFmtId="167" fontId="7" fillId="0" borderId="111" xfId="3" applyNumberFormat="1" applyFont="1" applyBorder="1" applyAlignment="1">
      <alignment horizontal="right" vertical="center"/>
    </xf>
    <xf numFmtId="167" fontId="7" fillId="0" borderId="114" xfId="3" applyNumberFormat="1" applyFont="1" applyBorder="1" applyAlignment="1">
      <alignment vertical="center"/>
    </xf>
    <xf numFmtId="167" fontId="7" fillId="0" borderId="111" xfId="3" applyNumberFormat="1" applyFont="1" applyBorder="1" applyAlignment="1">
      <alignment vertical="center"/>
    </xf>
    <xf numFmtId="167" fontId="7" fillId="0" borderId="113" xfId="4" applyNumberFormat="1" applyFont="1" applyFill="1" applyBorder="1" applyAlignment="1" applyProtection="1">
      <alignment vertical="center"/>
    </xf>
    <xf numFmtId="167" fontId="7" fillId="0" borderId="114" xfId="4" applyNumberFormat="1" applyFont="1" applyFill="1" applyBorder="1" applyAlignment="1" applyProtection="1">
      <alignment vertical="center"/>
    </xf>
    <xf numFmtId="167" fontId="29" fillId="0" borderId="107" xfId="3" applyNumberFormat="1" applyFont="1" applyBorder="1" applyAlignment="1">
      <alignment horizontal="right" vertical="center"/>
    </xf>
    <xf numFmtId="167" fontId="7" fillId="0" borderId="108" xfId="3" applyNumberFormat="1" applyFont="1" applyBorder="1" applyAlignment="1">
      <alignment vertical="center"/>
    </xf>
    <xf numFmtId="167" fontId="7" fillId="0" borderId="109" xfId="3" applyNumberFormat="1" applyFont="1" applyBorder="1" applyAlignment="1">
      <alignment horizontal="right" vertical="center"/>
    </xf>
    <xf numFmtId="167" fontId="7" fillId="0" borderId="106" xfId="3" applyNumberFormat="1" applyFont="1" applyBorder="1" applyAlignment="1">
      <alignment horizontal="right" vertical="center"/>
    </xf>
    <xf numFmtId="167" fontId="7" fillId="0" borderId="109" xfId="3" applyNumberFormat="1" applyFont="1" applyBorder="1" applyAlignment="1">
      <alignment vertical="center"/>
    </xf>
    <xf numFmtId="167" fontId="7" fillId="0" borderId="106" xfId="3" applyNumberFormat="1" applyFont="1" applyBorder="1" applyAlignment="1">
      <alignment vertical="center"/>
    </xf>
    <xf numFmtId="167" fontId="7" fillId="0" borderId="108" xfId="4" applyNumberFormat="1" applyFont="1" applyFill="1" applyBorder="1" applyAlignment="1" applyProtection="1">
      <alignment vertical="center"/>
    </xf>
    <xf numFmtId="167" fontId="7" fillId="0" borderId="109" xfId="4" applyNumberFormat="1" applyFont="1" applyFill="1" applyBorder="1" applyAlignment="1" applyProtection="1">
      <alignment vertical="center"/>
    </xf>
    <xf numFmtId="0" fontId="7" fillId="0" borderId="102" xfId="3" applyFont="1" applyBorder="1" applyAlignment="1" applyProtection="1">
      <alignment horizontal="left" vertical="center"/>
      <protection locked="0"/>
    </xf>
    <xf numFmtId="168" fontId="29" fillId="0" borderId="107" xfId="3" applyNumberFormat="1" applyFont="1" applyBorder="1" applyAlignment="1">
      <alignment horizontal="right" vertical="center"/>
    </xf>
    <xf numFmtId="168" fontId="28" fillId="0" borderId="108" xfId="3" applyNumberFormat="1" applyFont="1" applyBorder="1" applyAlignment="1" applyProtection="1">
      <alignment horizontal="right" vertical="center"/>
      <protection locked="0"/>
    </xf>
    <xf numFmtId="168" fontId="28" fillId="0" borderId="109" xfId="3" applyNumberFormat="1" applyFont="1" applyBorder="1" applyAlignment="1">
      <alignment horizontal="right" vertical="center"/>
    </xf>
    <xf numFmtId="168" fontId="28" fillId="0" borderId="106" xfId="3" applyNumberFormat="1" applyFont="1" applyBorder="1" applyAlignment="1">
      <alignment horizontal="right" vertical="center"/>
    </xf>
    <xf numFmtId="168" fontId="7" fillId="0" borderId="108" xfId="3" applyNumberFormat="1" applyFont="1" applyBorder="1" applyAlignment="1">
      <alignment vertical="center"/>
    </xf>
    <xf numFmtId="168" fontId="7" fillId="0" borderId="109" xfId="3" applyNumberFormat="1" applyFont="1" applyBorder="1" applyAlignment="1">
      <alignment vertical="center"/>
    </xf>
    <xf numFmtId="168" fontId="7" fillId="0" borderId="106" xfId="3" applyNumberFormat="1" applyFont="1" applyBorder="1" applyAlignment="1">
      <alignment vertical="center"/>
    </xf>
    <xf numFmtId="168" fontId="7" fillId="0" borderId="108" xfId="4" applyNumberFormat="1" applyFont="1" applyFill="1" applyBorder="1" applyAlignment="1" applyProtection="1">
      <alignment vertical="center"/>
    </xf>
    <xf numFmtId="168" fontId="7" fillId="0" borderId="109" xfId="4" applyNumberFormat="1" applyFont="1" applyFill="1" applyBorder="1" applyAlignment="1" applyProtection="1">
      <alignment vertical="center"/>
    </xf>
    <xf numFmtId="168" fontId="20" fillId="0" borderId="101" xfId="3" applyNumberFormat="1" applyFont="1" applyBorder="1" applyAlignment="1">
      <alignment horizontal="right" vertical="center"/>
    </xf>
    <xf numFmtId="168" fontId="19" fillId="0" borderId="99" xfId="3" applyNumberFormat="1" applyFont="1" applyBorder="1" applyAlignment="1">
      <alignment vertical="center"/>
    </xf>
    <xf numFmtId="168" fontId="19" fillId="0" borderId="100" xfId="3" applyNumberFormat="1" applyFont="1" applyBorder="1" applyAlignment="1">
      <alignment horizontal="right" vertical="center"/>
    </xf>
    <xf numFmtId="168" fontId="19" fillId="0" borderId="98" xfId="3" applyNumberFormat="1" applyFont="1" applyBorder="1" applyAlignment="1">
      <alignment horizontal="right" vertical="center"/>
    </xf>
    <xf numFmtId="0" fontId="19" fillId="0" borderId="99" xfId="3" applyFont="1" applyBorder="1" applyAlignment="1">
      <alignment vertical="center"/>
    </xf>
    <xf numFmtId="168" fontId="19" fillId="0" borderId="100" xfId="3" applyNumberFormat="1" applyFont="1" applyBorder="1" applyAlignment="1">
      <alignment vertical="center"/>
    </xf>
    <xf numFmtId="168" fontId="19" fillId="0" borderId="98" xfId="3" applyNumberFormat="1" applyFont="1" applyBorder="1" applyAlignment="1">
      <alignment vertical="center"/>
    </xf>
    <xf numFmtId="168" fontId="19" fillId="0" borderId="99" xfId="4" applyNumberFormat="1" applyFont="1" applyFill="1" applyBorder="1" applyAlignment="1" applyProtection="1">
      <alignment vertical="center"/>
    </xf>
    <xf numFmtId="168" fontId="19" fillId="0" borderId="100" xfId="4" applyNumberFormat="1" applyFont="1" applyFill="1" applyBorder="1" applyAlignment="1" applyProtection="1">
      <alignment vertical="center"/>
    </xf>
    <xf numFmtId="0" fontId="19" fillId="0" borderId="111" xfId="3" applyFont="1" applyBorder="1" applyAlignment="1" applyProtection="1">
      <alignment horizontal="left" vertical="center"/>
      <protection locked="0"/>
    </xf>
    <xf numFmtId="168" fontId="20" fillId="0" borderId="112" xfId="3" applyNumberFormat="1" applyFont="1" applyBorder="1" applyAlignment="1">
      <alignment horizontal="right" vertical="center"/>
    </xf>
    <xf numFmtId="168" fontId="19" fillId="0" borderId="113" xfId="3" applyNumberFormat="1" applyFont="1" applyBorder="1" applyAlignment="1">
      <alignment vertical="center"/>
    </xf>
    <xf numFmtId="168" fontId="19" fillId="0" borderId="114" xfId="3" applyNumberFormat="1" applyFont="1" applyBorder="1" applyAlignment="1">
      <alignment horizontal="right" vertical="center"/>
    </xf>
    <xf numFmtId="168" fontId="19" fillId="0" borderId="111" xfId="3" applyNumberFormat="1" applyFont="1" applyBorder="1" applyAlignment="1">
      <alignment horizontal="right" vertical="center"/>
    </xf>
    <xf numFmtId="168" fontId="19" fillId="0" borderId="114" xfId="3" applyNumberFormat="1" applyFont="1" applyBorder="1" applyAlignment="1">
      <alignment vertical="center"/>
    </xf>
    <xf numFmtId="168" fontId="19" fillId="0" borderId="111" xfId="3" applyNumberFormat="1" applyFont="1" applyBorder="1" applyAlignment="1">
      <alignment vertical="center"/>
    </xf>
    <xf numFmtId="168" fontId="19" fillId="0" borderId="113" xfId="4" applyNumberFormat="1" applyFont="1" applyFill="1" applyBorder="1" applyAlignment="1" applyProtection="1">
      <alignment vertical="center"/>
    </xf>
    <xf numFmtId="168" fontId="19" fillId="0" borderId="114" xfId="4" applyNumberFormat="1" applyFont="1" applyFill="1" applyBorder="1" applyAlignment="1" applyProtection="1">
      <alignment vertical="center"/>
    </xf>
    <xf numFmtId="0" fontId="19" fillId="0" borderId="106" xfId="3" applyFont="1" applyBorder="1" applyAlignment="1" applyProtection="1">
      <alignment horizontal="left" vertical="center"/>
      <protection locked="0"/>
    </xf>
    <xf numFmtId="168" fontId="20" fillId="0" borderId="103" xfId="3" applyNumberFormat="1" applyFont="1" applyBorder="1" applyAlignment="1">
      <alignment horizontal="right" vertical="center"/>
    </xf>
    <xf numFmtId="168" fontId="19" fillId="0" borderId="108" xfId="3" applyNumberFormat="1" applyFont="1" applyBorder="1" applyAlignment="1">
      <alignment vertical="center"/>
    </xf>
    <xf numFmtId="168" fontId="19" fillId="0" borderId="109" xfId="3" applyNumberFormat="1" applyFont="1" applyBorder="1" applyAlignment="1">
      <alignment horizontal="right" vertical="center"/>
    </xf>
    <xf numFmtId="168" fontId="19" fillId="0" borderId="106" xfId="3" applyNumberFormat="1" applyFont="1" applyBorder="1" applyAlignment="1">
      <alignment horizontal="right" vertical="center"/>
    </xf>
    <xf numFmtId="168" fontId="19" fillId="0" borderId="109" xfId="3" applyNumberFormat="1" applyFont="1" applyBorder="1" applyAlignment="1">
      <alignment vertical="center"/>
    </xf>
    <xf numFmtId="168" fontId="19" fillId="0" borderId="106" xfId="3" applyNumberFormat="1" applyFont="1" applyBorder="1" applyAlignment="1">
      <alignment vertical="center"/>
    </xf>
    <xf numFmtId="168" fontId="19" fillId="0" borderId="108" xfId="4" applyNumberFormat="1" applyFont="1" applyFill="1" applyBorder="1" applyAlignment="1" applyProtection="1">
      <alignment vertical="center"/>
    </xf>
    <xf numFmtId="168" fontId="19" fillId="0" borderId="109" xfId="4" applyNumberFormat="1" applyFont="1" applyFill="1" applyBorder="1" applyAlignment="1" applyProtection="1">
      <alignment vertical="center"/>
    </xf>
    <xf numFmtId="168" fontId="20" fillId="0" borderId="107" xfId="3" applyNumberFormat="1" applyFont="1" applyBorder="1" applyAlignment="1">
      <alignment horizontal="right" vertical="center"/>
    </xf>
    <xf numFmtId="0" fontId="20" fillId="0" borderId="106" xfId="3" applyFont="1" applyBorder="1" applyAlignment="1" applyProtection="1">
      <alignment horizontal="left" vertical="center"/>
      <protection locked="0"/>
    </xf>
    <xf numFmtId="168" fontId="19" fillId="0" borderId="108" xfId="3" applyNumberFormat="1" applyFont="1" applyBorder="1" applyAlignment="1">
      <alignment horizontal="right" vertical="center"/>
    </xf>
    <xf numFmtId="0" fontId="20" fillId="0" borderId="115" xfId="3" applyFont="1" applyBorder="1" applyAlignment="1" applyProtection="1">
      <alignment horizontal="left" vertical="center"/>
      <protection locked="0"/>
    </xf>
    <xf numFmtId="168" fontId="20" fillId="0" borderId="116" xfId="3" applyNumberFormat="1" applyFont="1" applyBorder="1" applyAlignment="1">
      <alignment horizontal="right" vertical="center"/>
    </xf>
    <xf numFmtId="168" fontId="19" fillId="0" borderId="117" xfId="3" applyNumberFormat="1" applyFont="1" applyBorder="1" applyAlignment="1">
      <alignment vertical="center"/>
    </xf>
    <xf numFmtId="168" fontId="19" fillId="0" borderId="118" xfId="3" applyNumberFormat="1" applyFont="1" applyBorder="1" applyAlignment="1">
      <alignment horizontal="right" vertical="center"/>
    </xf>
    <xf numFmtId="168" fontId="19" fillId="0" borderId="115" xfId="3" applyNumberFormat="1" applyFont="1" applyBorder="1" applyAlignment="1">
      <alignment horizontal="right" vertical="center"/>
    </xf>
    <xf numFmtId="168" fontId="19" fillId="0" borderId="118" xfId="3" applyNumberFormat="1" applyFont="1" applyBorder="1" applyAlignment="1">
      <alignment vertical="center"/>
    </xf>
    <xf numFmtId="168" fontId="19" fillId="0" borderId="115" xfId="3" applyNumberFormat="1" applyFont="1" applyBorder="1" applyAlignment="1">
      <alignment vertical="center"/>
    </xf>
    <xf numFmtId="168" fontId="19" fillId="0" borderId="117" xfId="4" applyNumberFormat="1" applyFont="1" applyFill="1" applyBorder="1" applyAlignment="1" applyProtection="1">
      <alignment vertical="center"/>
    </xf>
    <xf numFmtId="168" fontId="19" fillId="0" borderId="118" xfId="4" applyNumberFormat="1" applyFont="1" applyFill="1" applyBorder="1" applyAlignment="1" applyProtection="1">
      <alignment vertical="center"/>
    </xf>
    <xf numFmtId="0" fontId="19" fillId="0" borderId="119" xfId="3" applyFont="1" applyBorder="1" applyAlignment="1" applyProtection="1">
      <alignment horizontal="left" vertical="center"/>
      <protection locked="0"/>
    </xf>
    <xf numFmtId="168" fontId="20" fillId="0" borderId="120" xfId="3" applyNumberFormat="1" applyFont="1" applyBorder="1" applyAlignment="1">
      <alignment horizontal="right" vertical="center"/>
    </xf>
    <xf numFmtId="168" fontId="19" fillId="0" borderId="121" xfId="3" applyNumberFormat="1" applyFont="1" applyBorder="1" applyAlignment="1">
      <alignment horizontal="right" vertical="center"/>
    </xf>
    <xf numFmtId="168" fontId="19" fillId="0" borderId="122" xfId="3" applyNumberFormat="1" applyFont="1" applyBorder="1" applyAlignment="1">
      <alignment horizontal="right" vertical="center"/>
    </xf>
    <xf numFmtId="168" fontId="19" fillId="0" borderId="119" xfId="3" applyNumberFormat="1" applyFont="1" applyBorder="1" applyAlignment="1">
      <alignment horizontal="right" vertical="center"/>
    </xf>
    <xf numFmtId="168" fontId="19" fillId="0" borderId="121" xfId="3" applyNumberFormat="1" applyFont="1" applyBorder="1" applyAlignment="1">
      <alignment vertical="center"/>
    </xf>
    <xf numFmtId="168" fontId="19" fillId="0" borderId="122" xfId="3" applyNumberFormat="1" applyFont="1" applyBorder="1" applyAlignment="1">
      <alignment vertical="center"/>
    </xf>
    <xf numFmtId="168" fontId="19" fillId="0" borderId="119" xfId="3" applyNumberFormat="1" applyFont="1" applyBorder="1" applyAlignment="1">
      <alignment vertical="center"/>
    </xf>
    <xf numFmtId="168" fontId="19" fillId="0" borderId="121" xfId="4" applyNumberFormat="1" applyFont="1" applyFill="1" applyBorder="1" applyAlignment="1" applyProtection="1">
      <alignment vertical="center"/>
    </xf>
    <xf numFmtId="168" fontId="19" fillId="0" borderId="122" xfId="4" applyNumberFormat="1" applyFont="1" applyFill="1" applyBorder="1" applyAlignment="1" applyProtection="1">
      <alignment vertical="center"/>
    </xf>
    <xf numFmtId="168" fontId="7" fillId="0" borderId="108" xfId="3" applyNumberFormat="1" applyFont="1" applyBorder="1" applyAlignment="1">
      <alignment horizontal="right" vertical="center"/>
    </xf>
    <xf numFmtId="168" fontId="7" fillId="0" borderId="109" xfId="3" applyNumberFormat="1" applyFont="1" applyBorder="1" applyAlignment="1">
      <alignment horizontal="right" vertical="center"/>
    </xf>
    <xf numFmtId="168" fontId="7" fillId="0" borderId="106" xfId="3" applyNumberFormat="1" applyFont="1" applyBorder="1" applyAlignment="1">
      <alignment horizontal="right" vertical="center"/>
    </xf>
    <xf numFmtId="168" fontId="29" fillId="0" borderId="101" xfId="3" applyNumberFormat="1" applyFont="1" applyBorder="1" applyAlignment="1">
      <alignment horizontal="right" vertical="center"/>
    </xf>
    <xf numFmtId="168" fontId="7" fillId="0" borderId="99" xfId="3" applyNumberFormat="1" applyFont="1" applyBorder="1" applyAlignment="1">
      <alignment vertical="center"/>
    </xf>
    <xf numFmtId="168" fontId="7" fillId="0" borderId="100" xfId="3" applyNumberFormat="1" applyFont="1" applyBorder="1" applyAlignment="1">
      <alignment vertical="center"/>
    </xf>
    <xf numFmtId="168" fontId="7" fillId="0" borderId="98" xfId="3" applyNumberFormat="1" applyFont="1" applyBorder="1" applyAlignment="1">
      <alignment vertical="center"/>
    </xf>
    <xf numFmtId="168" fontId="7" fillId="0" borderId="99" xfId="4" applyNumberFormat="1" applyFont="1" applyFill="1" applyBorder="1" applyAlignment="1" applyProtection="1">
      <alignment vertical="center"/>
    </xf>
    <xf numFmtId="168" fontId="7" fillId="0" borderId="100" xfId="4" applyNumberFormat="1" applyFont="1" applyFill="1" applyBorder="1" applyAlignment="1" applyProtection="1">
      <alignment vertical="center"/>
    </xf>
    <xf numFmtId="165" fontId="29" fillId="0" borderId="112" xfId="3" applyNumberFormat="1" applyFont="1" applyBorder="1" applyAlignment="1">
      <alignment horizontal="right" vertical="center"/>
    </xf>
    <xf numFmtId="165" fontId="7" fillId="7" borderId="123" xfId="4" applyNumberFormat="1" applyFont="1" applyFill="1" applyBorder="1" applyAlignment="1" applyProtection="1">
      <alignment vertical="center"/>
    </xf>
    <xf numFmtId="165" fontId="7" fillId="7" borderId="124" xfId="4" applyNumberFormat="1" applyFont="1" applyFill="1" applyBorder="1" applyAlignment="1" applyProtection="1">
      <alignment vertical="center"/>
    </xf>
    <xf numFmtId="165" fontId="7" fillId="7" borderId="125" xfId="4" applyNumberFormat="1" applyFont="1" applyFill="1" applyBorder="1" applyAlignment="1" applyProtection="1">
      <alignment vertical="center"/>
    </xf>
    <xf numFmtId="165" fontId="7" fillId="7" borderId="0" xfId="4" applyNumberFormat="1" applyFont="1" applyFill="1" applyBorder="1" applyAlignment="1" applyProtection="1">
      <alignment vertical="center"/>
    </xf>
    <xf numFmtId="0" fontId="7" fillId="0" borderId="106" xfId="3" applyFont="1" applyBorder="1" applyAlignment="1">
      <alignment horizontal="left" vertical="center"/>
    </xf>
    <xf numFmtId="165" fontId="7" fillId="0" borderId="104" xfId="3" applyNumberFormat="1" applyFont="1" applyBorder="1" applyAlignment="1">
      <alignment vertical="center"/>
    </xf>
    <xf numFmtId="165" fontId="7" fillId="0" borderId="105" xfId="3" applyNumberFormat="1" applyFont="1" applyBorder="1" applyAlignment="1">
      <alignment vertical="center"/>
    </xf>
    <xf numFmtId="0" fontId="7" fillId="0" borderId="126" xfId="3" applyFont="1" applyBorder="1" applyAlignment="1">
      <alignment horizontal="left" vertical="center"/>
    </xf>
    <xf numFmtId="165" fontId="29" fillId="0" borderId="127" xfId="3" applyNumberFormat="1" applyFont="1" applyBorder="1" applyAlignment="1">
      <alignment horizontal="right" vertical="center"/>
    </xf>
    <xf numFmtId="165" fontId="7" fillId="0" borderId="128" xfId="3" applyNumberFormat="1" applyFont="1" applyBorder="1" applyAlignment="1">
      <alignment vertical="center"/>
    </xf>
    <xf numFmtId="165" fontId="7" fillId="0" borderId="129" xfId="3" applyNumberFormat="1" applyFont="1" applyBorder="1" applyAlignment="1">
      <alignment vertical="center"/>
    </xf>
    <xf numFmtId="165" fontId="7" fillId="0" borderId="126" xfId="3" applyNumberFormat="1" applyFont="1" applyBorder="1" applyAlignment="1">
      <alignment vertical="center"/>
    </xf>
    <xf numFmtId="165" fontId="7" fillId="0" borderId="128" xfId="4" applyNumberFormat="1" applyFont="1" applyFill="1" applyBorder="1" applyAlignment="1">
      <alignment vertical="center"/>
    </xf>
    <xf numFmtId="165" fontId="7" fillId="0" borderId="129" xfId="4" applyNumberFormat="1" applyFont="1" applyFill="1" applyBorder="1" applyAlignment="1">
      <alignment vertical="center"/>
    </xf>
    <xf numFmtId="0" fontId="7" fillId="0" borderId="124" xfId="3" applyFont="1" applyBorder="1" applyAlignment="1">
      <alignment horizontal="left" vertical="center"/>
    </xf>
    <xf numFmtId="165" fontId="29" fillId="0" borderId="124" xfId="3" applyNumberFormat="1" applyFont="1" applyBorder="1" applyAlignment="1">
      <alignment horizontal="right" vertical="center"/>
    </xf>
    <xf numFmtId="165" fontId="7" fillId="0" borderId="124" xfId="3" applyNumberFormat="1" applyFont="1" applyBorder="1" applyAlignment="1">
      <alignment vertical="center"/>
    </xf>
    <xf numFmtId="165" fontId="7" fillId="0" borderId="124" xfId="4" applyNumberFormat="1" applyFont="1" applyFill="1" applyBorder="1" applyAlignment="1">
      <alignment vertical="center"/>
    </xf>
    <xf numFmtId="0" fontId="15" fillId="4" borderId="98" xfId="3" applyFont="1" applyFill="1" applyBorder="1" applyAlignment="1">
      <alignment horizontal="left" vertical="center"/>
    </xf>
    <xf numFmtId="0" fontId="15" fillId="4" borderId="98" xfId="3" applyFont="1" applyFill="1" applyBorder="1" applyAlignment="1">
      <alignment horizontal="center" vertical="center"/>
    </xf>
    <xf numFmtId="0" fontId="29" fillId="0" borderId="98" xfId="3" applyFont="1" applyBorder="1" applyAlignment="1">
      <alignment horizontal="left" vertical="center"/>
    </xf>
    <xf numFmtId="0" fontId="29" fillId="0" borderId="101" xfId="3" applyFont="1" applyBorder="1" applyAlignment="1">
      <alignment horizontal="right" vertical="center"/>
    </xf>
    <xf numFmtId="0" fontId="7" fillId="0" borderId="99" xfId="4" applyNumberFormat="1" applyFont="1" applyFill="1" applyBorder="1" applyAlignment="1">
      <alignment horizontal="right" vertical="center"/>
    </xf>
    <xf numFmtId="0" fontId="7" fillId="0" borderId="100" xfId="4" applyNumberFormat="1" applyFont="1" applyFill="1" applyBorder="1" applyAlignment="1">
      <alignment horizontal="right" vertical="center"/>
    </xf>
    <xf numFmtId="0" fontId="7" fillId="0" borderId="98" xfId="4" applyNumberFormat="1" applyFont="1" applyFill="1" applyBorder="1" applyAlignment="1">
      <alignment horizontal="right" vertical="center"/>
    </xf>
    <xf numFmtId="0" fontId="7" fillId="0" borderId="100" xfId="3" applyFont="1" applyBorder="1" applyAlignment="1">
      <alignment vertical="center"/>
    </xf>
    <xf numFmtId="0" fontId="17" fillId="0" borderId="111" xfId="3" applyFont="1" applyBorder="1" applyAlignment="1">
      <alignment horizontal="left" vertical="center"/>
    </xf>
    <xf numFmtId="0" fontId="29" fillId="0" borderId="112" xfId="3" applyFont="1" applyBorder="1" applyAlignment="1">
      <alignment horizontal="right" vertical="center"/>
    </xf>
    <xf numFmtId="0" fontId="7" fillId="0" borderId="113" xfId="4" applyNumberFormat="1" applyFont="1" applyFill="1" applyBorder="1" applyAlignment="1">
      <alignment horizontal="left" vertical="center"/>
    </xf>
    <xf numFmtId="0" fontId="7" fillId="0" borderId="114" xfId="4" applyNumberFormat="1" applyFont="1" applyFill="1" applyBorder="1" applyAlignment="1">
      <alignment horizontal="left" vertical="center"/>
    </xf>
    <xf numFmtId="0" fontId="7" fillId="0" borderId="111" xfId="4" applyNumberFormat="1" applyFont="1" applyFill="1" applyBorder="1" applyAlignment="1">
      <alignment horizontal="left" vertical="center"/>
    </xf>
    <xf numFmtId="0" fontId="7" fillId="0" borderId="113" xfId="4" applyNumberFormat="1" applyFont="1" applyFill="1" applyBorder="1" applyAlignment="1">
      <alignment vertical="center"/>
    </xf>
    <xf numFmtId="0" fontId="7" fillId="0" borderId="114" xfId="4" applyNumberFormat="1" applyFont="1" applyFill="1" applyBorder="1" applyAlignment="1">
      <alignment vertical="center"/>
    </xf>
    <xf numFmtId="173" fontId="7" fillId="0" borderId="108" xfId="3" applyNumberFormat="1" applyFont="1" applyBorder="1" applyAlignment="1">
      <alignment vertical="center"/>
    </xf>
    <xf numFmtId="165" fontId="7" fillId="0" borderId="108" xfId="4" applyNumberFormat="1" applyFont="1" applyFill="1" applyBorder="1" applyAlignment="1">
      <alignment vertical="center"/>
    </xf>
    <xf numFmtId="165" fontId="7" fillId="0" borderId="109" xfId="4" applyNumberFormat="1" applyFont="1" applyFill="1" applyBorder="1" applyAlignment="1">
      <alignment vertical="center"/>
    </xf>
    <xf numFmtId="0" fontId="7" fillId="0" borderId="50" xfId="14" applyFont="1" applyBorder="1" applyAlignment="1">
      <alignment horizontal="left" vertical="center" indent="1"/>
    </xf>
    <xf numFmtId="165" fontId="28" fillId="0" borderId="108" xfId="15" applyNumberFormat="1" applyFont="1" applyFill="1" applyBorder="1" applyAlignment="1">
      <alignment vertical="center"/>
    </xf>
    <xf numFmtId="165" fontId="28" fillId="0" borderId="109" xfId="15" applyNumberFormat="1" applyFont="1" applyFill="1" applyBorder="1" applyAlignment="1">
      <alignment vertical="center"/>
    </xf>
    <xf numFmtId="0" fontId="29" fillId="0" borderId="106" xfId="3" applyFont="1" applyBorder="1" applyAlignment="1">
      <alignment horizontal="left" vertical="center"/>
    </xf>
    <xf numFmtId="165" fontId="20" fillId="0" borderId="107" xfId="3" applyNumberFormat="1" applyFont="1" applyBorder="1" applyAlignment="1">
      <alignment horizontal="right" vertical="center"/>
    </xf>
    <xf numFmtId="0" fontId="17" fillId="0" borderId="98" xfId="3" applyFont="1" applyBorder="1" applyAlignment="1">
      <alignment horizontal="left" vertical="center"/>
    </xf>
    <xf numFmtId="0" fontId="20" fillId="0" borderId="101" xfId="3" applyFont="1" applyBorder="1" applyAlignment="1">
      <alignment horizontal="right" vertical="center"/>
    </xf>
    <xf numFmtId="0" fontId="7" fillId="0" borderId="98" xfId="3" applyFont="1" applyBorder="1" applyAlignment="1">
      <alignment vertical="center"/>
    </xf>
    <xf numFmtId="0" fontId="7" fillId="0" borderId="99" xfId="4" applyNumberFormat="1" applyFont="1" applyFill="1" applyBorder="1" applyAlignment="1">
      <alignment vertical="center"/>
    </xf>
    <xf numFmtId="0" fontId="7" fillId="0" borderId="100" xfId="4" applyNumberFormat="1" applyFont="1" applyFill="1" applyBorder="1" applyAlignment="1">
      <alignment vertical="center"/>
    </xf>
    <xf numFmtId="0" fontId="7" fillId="0" borderId="111" xfId="3" applyFont="1" applyBorder="1" applyAlignment="1">
      <alignment horizontal="left" vertical="center"/>
    </xf>
    <xf numFmtId="167" fontId="20" fillId="0" borderId="112" xfId="3" applyNumberFormat="1" applyFont="1" applyBorder="1" applyAlignment="1">
      <alignment horizontal="right" vertical="center"/>
    </xf>
    <xf numFmtId="167" fontId="7" fillId="0" borderId="113" xfId="4" applyNumberFormat="1" applyFont="1" applyFill="1" applyBorder="1" applyAlignment="1">
      <alignment vertical="center"/>
    </xf>
    <xf numFmtId="167" fontId="7" fillId="0" borderId="114" xfId="4" applyNumberFormat="1" applyFont="1" applyFill="1" applyBorder="1" applyAlignment="1">
      <alignment vertical="center"/>
    </xf>
    <xf numFmtId="167" fontId="20" fillId="0" borderId="107" xfId="3" applyNumberFormat="1" applyFont="1" applyBorder="1" applyAlignment="1">
      <alignment horizontal="right" vertical="center"/>
    </xf>
    <xf numFmtId="167" fontId="7" fillId="0" borderId="108" xfId="4" applyNumberFormat="1" applyFont="1" applyFill="1" applyBorder="1" applyAlignment="1">
      <alignment vertical="center"/>
    </xf>
    <xf numFmtId="167" fontId="7" fillId="0" borderId="109" xfId="4" applyNumberFormat="1" applyFont="1" applyFill="1" applyBorder="1" applyAlignment="1">
      <alignment vertical="center"/>
    </xf>
    <xf numFmtId="168" fontId="7" fillId="0" borderId="108" xfId="4" applyNumberFormat="1" applyFont="1" applyFill="1" applyBorder="1" applyAlignment="1">
      <alignment vertical="center"/>
    </xf>
    <xf numFmtId="168" fontId="7" fillId="0" borderId="109" xfId="4" applyNumberFormat="1" applyFont="1" applyFill="1" applyBorder="1" applyAlignment="1">
      <alignment vertical="center"/>
    </xf>
    <xf numFmtId="168" fontId="7" fillId="0" borderId="113" xfId="3" applyNumberFormat="1" applyFont="1" applyBorder="1" applyAlignment="1">
      <alignment vertical="center"/>
    </xf>
    <xf numFmtId="168" fontId="7" fillId="0" borderId="114" xfId="3" applyNumberFormat="1" applyFont="1" applyBorder="1" applyAlignment="1">
      <alignment vertical="center"/>
    </xf>
    <xf numFmtId="168" fontId="7" fillId="0" borderId="111" xfId="3" applyNumberFormat="1" applyFont="1" applyBorder="1" applyAlignment="1">
      <alignment vertical="center"/>
    </xf>
    <xf numFmtId="168" fontId="7" fillId="0" borderId="113" xfId="4" applyNumberFormat="1" applyFont="1" applyFill="1" applyBorder="1" applyAlignment="1">
      <alignment vertical="center"/>
    </xf>
    <xf numFmtId="168" fontId="7" fillId="0" borderId="114" xfId="4" applyNumberFormat="1" applyFont="1" applyFill="1" applyBorder="1" applyAlignment="1">
      <alignment vertical="center"/>
    </xf>
    <xf numFmtId="168" fontId="7" fillId="0" borderId="130" xfId="3" applyNumberFormat="1" applyFont="1" applyBorder="1" applyAlignment="1">
      <alignment horizontal="right" vertical="center"/>
    </xf>
    <xf numFmtId="168" fontId="7" fillId="0" borderId="131" xfId="3" applyNumberFormat="1" applyFont="1" applyBorder="1" applyAlignment="1">
      <alignment horizontal="right" vertical="center"/>
    </xf>
    <xf numFmtId="0" fontId="29" fillId="0" borderId="115" xfId="3" applyFont="1" applyBorder="1" applyAlignment="1">
      <alignment horizontal="left" vertical="center"/>
    </xf>
    <xf numFmtId="168" fontId="7" fillId="0" borderId="117" xfId="3" applyNumberFormat="1" applyFont="1" applyBorder="1" applyAlignment="1">
      <alignment vertical="center"/>
    </xf>
    <xf numFmtId="168" fontId="7" fillId="0" borderId="118" xfId="3" applyNumberFormat="1" applyFont="1" applyBorder="1" applyAlignment="1">
      <alignment vertical="center"/>
    </xf>
    <xf numFmtId="168" fontId="7" fillId="0" borderId="115" xfId="3" applyNumberFormat="1" applyFont="1" applyBorder="1" applyAlignment="1">
      <alignment vertical="center"/>
    </xf>
    <xf numFmtId="168" fontId="7" fillId="0" borderId="117" xfId="4" applyNumberFormat="1" applyFont="1" applyFill="1" applyBorder="1" applyAlignment="1">
      <alignment vertical="center"/>
    </xf>
    <xf numFmtId="168" fontId="7" fillId="0" borderId="118" xfId="4" applyNumberFormat="1" applyFont="1" applyFill="1" applyBorder="1" applyAlignment="1">
      <alignment vertical="center"/>
    </xf>
    <xf numFmtId="0" fontId="7" fillId="0" borderId="119" xfId="3" applyFont="1" applyBorder="1" applyAlignment="1">
      <alignment horizontal="left" vertical="center"/>
    </xf>
    <xf numFmtId="168" fontId="7" fillId="0" borderId="121" xfId="3" applyNumberFormat="1" applyFont="1" applyBorder="1" applyAlignment="1">
      <alignment vertical="center"/>
    </xf>
    <xf numFmtId="168" fontId="7" fillId="0" borderId="122" xfId="3" applyNumberFormat="1" applyFont="1" applyBorder="1" applyAlignment="1">
      <alignment vertical="center"/>
    </xf>
    <xf numFmtId="168" fontId="7" fillId="0" borderId="119" xfId="3" applyNumberFormat="1" applyFont="1" applyBorder="1" applyAlignment="1">
      <alignment vertical="center"/>
    </xf>
    <xf numFmtId="168" fontId="7" fillId="0" borderId="121" xfId="4" applyNumberFormat="1" applyFont="1" applyFill="1" applyBorder="1" applyAlignment="1">
      <alignment vertical="center"/>
    </xf>
    <xf numFmtId="168" fontId="7" fillId="0" borderId="122" xfId="4" applyNumberFormat="1" applyFont="1" applyFill="1" applyBorder="1" applyAlignment="1">
      <alignment vertical="center"/>
    </xf>
    <xf numFmtId="165" fontId="7" fillId="7" borderId="123" xfId="4" applyNumberFormat="1" applyFont="1" applyFill="1" applyBorder="1" applyAlignment="1">
      <alignment vertical="center"/>
    </xf>
    <xf numFmtId="165" fontId="7" fillId="7" borderId="124" xfId="4" applyNumberFormat="1" applyFont="1" applyFill="1" applyBorder="1" applyAlignment="1">
      <alignment vertical="center"/>
    </xf>
    <xf numFmtId="165" fontId="7" fillId="7" borderId="125" xfId="4" applyNumberFormat="1" applyFont="1" applyFill="1" applyBorder="1" applyAlignment="1">
      <alignment vertical="center"/>
    </xf>
    <xf numFmtId="165" fontId="7" fillId="7" borderId="0" xfId="4" applyNumberFormat="1" applyFont="1" applyFill="1" applyBorder="1" applyAlignment="1">
      <alignment vertical="center"/>
    </xf>
    <xf numFmtId="0" fontId="39" fillId="0" borderId="124" xfId="3" applyFont="1" applyBorder="1" applyAlignment="1">
      <alignment horizontal="left" vertical="center"/>
    </xf>
    <xf numFmtId="0" fontId="40" fillId="0" borderId="124" xfId="3" applyFont="1" applyBorder="1" applyAlignment="1">
      <alignment vertical="center"/>
    </xf>
    <xf numFmtId="0" fontId="40" fillId="0" borderId="124" xfId="4" applyNumberFormat="1" applyFont="1" applyFill="1" applyBorder="1" applyAlignment="1">
      <alignment vertical="center"/>
    </xf>
    <xf numFmtId="0" fontId="23" fillId="0" borderId="0" xfId="3" quotePrefix="1" applyFont="1" applyAlignment="1">
      <alignment horizontal="left" vertical="center"/>
    </xf>
    <xf numFmtId="166" fontId="7" fillId="0" borderId="77" xfId="3" applyNumberFormat="1" applyFont="1" applyBorder="1" applyAlignment="1">
      <alignment vertical="center"/>
    </xf>
    <xf numFmtId="166" fontId="7" fillId="0" borderId="78" xfId="3" applyNumberFormat="1" applyFont="1" applyBorder="1" applyAlignment="1">
      <alignment vertical="center"/>
    </xf>
    <xf numFmtId="0" fontId="17" fillId="0" borderId="79" xfId="3" applyFont="1" applyBorder="1" applyAlignment="1" applyProtection="1">
      <alignment vertical="center" wrapText="1"/>
      <protection locked="0"/>
    </xf>
    <xf numFmtId="0" fontId="29" fillId="0" borderId="80" xfId="3" applyFont="1" applyBorder="1" applyAlignment="1">
      <alignment horizontal="right" vertical="center"/>
    </xf>
    <xf numFmtId="0" fontId="29" fillId="0" borderId="81" xfId="3" applyFont="1" applyBorder="1" applyAlignment="1">
      <alignment horizontal="right" vertical="center"/>
    </xf>
    <xf numFmtId="0" fontId="29" fillId="0" borderId="82" xfId="3" applyFont="1" applyBorder="1" applyAlignment="1">
      <alignment horizontal="right" vertical="center"/>
    </xf>
    <xf numFmtId="0" fontId="29" fillId="0" borderId="79" xfId="3" applyFont="1" applyBorder="1" applyAlignment="1">
      <alignment horizontal="right" vertical="center"/>
    </xf>
    <xf numFmtId="166" fontId="29" fillId="0" borderId="81" xfId="3" applyNumberFormat="1" applyFont="1" applyBorder="1" applyAlignment="1">
      <alignment vertical="center"/>
    </xf>
    <xf numFmtId="166" fontId="29" fillId="0" borderId="82" xfId="3" applyNumberFormat="1" applyFont="1" applyBorder="1" applyAlignment="1">
      <alignment vertical="center"/>
    </xf>
    <xf numFmtId="165" fontId="29" fillId="0" borderId="84" xfId="3" applyNumberFormat="1" applyFont="1" applyBorder="1" applyAlignment="1">
      <alignment horizontal="right" vertical="center"/>
    </xf>
    <xf numFmtId="165" fontId="7" fillId="0" borderId="85" xfId="3" applyNumberFormat="1" applyFont="1" applyBorder="1" applyAlignment="1">
      <alignment vertical="center"/>
    </xf>
    <xf numFmtId="165" fontId="7" fillId="0" borderId="83" xfId="3" applyNumberFormat="1" applyFont="1" applyBorder="1" applyAlignment="1">
      <alignment vertical="center"/>
    </xf>
    <xf numFmtId="0" fontId="7" fillId="0" borderId="83" xfId="6" applyFont="1" applyBorder="1" applyAlignment="1" applyProtection="1">
      <alignment horizontal="left" vertical="center" indent="1"/>
      <protection locked="0"/>
    </xf>
    <xf numFmtId="165" fontId="29" fillId="0" borderId="132" xfId="6" applyNumberFormat="1" applyFont="1" applyBorder="1" applyAlignment="1">
      <alignment horizontal="right" vertical="center"/>
    </xf>
    <xf numFmtId="165" fontId="7" fillId="0" borderId="85" xfId="6" applyNumberFormat="1" applyFont="1" applyBorder="1" applyAlignment="1">
      <alignment vertical="center"/>
    </xf>
    <xf numFmtId="165" fontId="7" fillId="0" borderId="133" xfId="6" applyNumberFormat="1" applyFont="1" applyBorder="1" applyAlignment="1">
      <alignment vertical="center"/>
    </xf>
    <xf numFmtId="165" fontId="7" fillId="0" borderId="83" xfId="6" applyNumberFormat="1" applyFont="1" applyBorder="1" applyAlignment="1">
      <alignment vertical="center"/>
    </xf>
    <xf numFmtId="41" fontId="29" fillId="0" borderId="84" xfId="3" applyNumberFormat="1" applyFont="1" applyBorder="1" applyAlignment="1">
      <alignment horizontal="right" vertical="center"/>
    </xf>
    <xf numFmtId="41" fontId="7" fillId="0" borderId="85" xfId="3" applyNumberFormat="1" applyFont="1" applyBorder="1" applyAlignment="1">
      <alignment vertical="center"/>
    </xf>
    <xf numFmtId="41" fontId="7" fillId="0" borderId="15" xfId="3" applyNumberFormat="1" applyFont="1" applyBorder="1" applyAlignment="1">
      <alignment vertical="center"/>
    </xf>
    <xf numFmtId="41" fontId="7" fillId="0" borderId="83" xfId="3" applyNumberFormat="1" applyFont="1" applyBorder="1" applyAlignment="1">
      <alignment vertical="center"/>
    </xf>
    <xf numFmtId="165" fontId="7" fillId="0" borderId="85" xfId="3" applyNumberFormat="1" applyFont="1" applyBorder="1" applyAlignment="1">
      <alignment horizontal="right" vertical="center"/>
    </xf>
    <xf numFmtId="165" fontId="7" fillId="0" borderId="15" xfId="3" applyNumberFormat="1" applyFont="1" applyBorder="1" applyAlignment="1">
      <alignment horizontal="right" vertical="center"/>
    </xf>
    <xf numFmtId="165" fontId="7" fillId="0" borderId="83" xfId="3" applyNumberFormat="1" applyFont="1" applyBorder="1" applyAlignment="1">
      <alignment horizontal="right" vertical="center"/>
    </xf>
    <xf numFmtId="0" fontId="27" fillId="0" borderId="83" xfId="6" applyFont="1" applyBorder="1" applyAlignment="1" applyProtection="1">
      <alignment vertical="center"/>
      <protection locked="0"/>
    </xf>
    <xf numFmtId="0" fontId="28" fillId="0" borderId="83" xfId="6" applyFont="1" applyBorder="1" applyAlignment="1" applyProtection="1">
      <alignment vertical="center"/>
      <protection locked="0"/>
    </xf>
    <xf numFmtId="165" fontId="27" fillId="0" borderId="84" xfId="6" applyNumberFormat="1" applyFont="1" applyBorder="1" applyAlignment="1">
      <alignment horizontal="right" vertical="center"/>
    </xf>
    <xf numFmtId="0" fontId="28" fillId="0" borderId="83" xfId="6" applyFont="1" applyBorder="1" applyAlignment="1" applyProtection="1">
      <alignment horizontal="left" vertical="center" indent="1"/>
      <protection locked="0"/>
    </xf>
    <xf numFmtId="0" fontId="29" fillId="0" borderId="83" xfId="3" applyFont="1" applyBorder="1" applyAlignment="1" applyProtection="1">
      <alignment horizontal="left" vertical="center" indent="1"/>
      <protection locked="0"/>
    </xf>
    <xf numFmtId="41" fontId="7" fillId="0" borderId="85" xfId="3" applyNumberFormat="1" applyFont="1" applyBorder="1" applyAlignment="1">
      <alignment horizontal="right" vertical="center"/>
    </xf>
    <xf numFmtId="0" fontId="29" fillId="0" borderId="86" xfId="3" applyFont="1" applyBorder="1" applyAlignment="1" applyProtection="1">
      <alignment vertical="center"/>
      <protection locked="0"/>
    </xf>
    <xf numFmtId="165" fontId="29" fillId="0" borderId="87" xfId="3" applyNumberFormat="1" applyFont="1" applyBorder="1" applyAlignment="1">
      <alignment horizontal="right" vertical="center"/>
    </xf>
    <xf numFmtId="165" fontId="7" fillId="0" borderId="91" xfId="3" applyNumberFormat="1" applyFont="1" applyBorder="1" applyAlignment="1">
      <alignment vertical="center"/>
    </xf>
    <xf numFmtId="165" fontId="7" fillId="0" borderId="92" xfId="3" applyNumberFormat="1" applyFont="1" applyBorder="1" applyAlignment="1">
      <alignment vertical="center"/>
    </xf>
    <xf numFmtId="165" fontId="7" fillId="0" borderId="86" xfId="3" applyNumberFormat="1" applyFont="1" applyBorder="1" applyAlignment="1">
      <alignment vertical="center"/>
    </xf>
    <xf numFmtId="165" fontId="7" fillId="0" borderId="91" xfId="3" applyNumberFormat="1" applyFont="1" applyBorder="1" applyAlignment="1">
      <alignment horizontal="right" vertical="center"/>
    </xf>
    <xf numFmtId="0" fontId="20" fillId="0" borderId="76" xfId="3" applyFont="1" applyBorder="1" applyAlignment="1">
      <alignment horizontal="right" vertical="center"/>
    </xf>
    <xf numFmtId="0" fontId="19" fillId="0" borderId="77" xfId="3" applyFont="1" applyBorder="1" applyAlignment="1">
      <alignment horizontal="right" vertical="center"/>
    </xf>
    <xf numFmtId="0" fontId="19" fillId="0" borderId="78" xfId="3" applyFont="1" applyBorder="1" applyAlignment="1">
      <alignment horizontal="right" vertical="center"/>
    </xf>
    <xf numFmtId="0" fontId="19" fillId="0" borderId="75" xfId="3" applyFont="1" applyBorder="1" applyAlignment="1">
      <alignment horizontal="right" vertical="center"/>
    </xf>
    <xf numFmtId="0" fontId="19" fillId="0" borderId="77" xfId="3" quotePrefix="1" applyFont="1" applyBorder="1" applyAlignment="1">
      <alignment horizontal="right" vertical="center"/>
    </xf>
    <xf numFmtId="0" fontId="29" fillId="0" borderId="79" xfId="3" applyFont="1" applyBorder="1" applyAlignment="1" applyProtection="1">
      <alignment vertical="center"/>
      <protection locked="0"/>
    </xf>
    <xf numFmtId="169" fontId="20" fillId="0" borderId="80" xfId="3" applyNumberFormat="1" applyFont="1" applyBorder="1" applyAlignment="1">
      <alignment horizontal="right" vertical="center"/>
    </xf>
    <xf numFmtId="169" fontId="19" fillId="0" borderId="81" xfId="3" applyNumberFormat="1" applyFont="1" applyBorder="1" applyAlignment="1">
      <alignment horizontal="right" vertical="center"/>
    </xf>
    <xf numFmtId="169" fontId="19" fillId="0" borderId="82" xfId="3" applyNumberFormat="1" applyFont="1" applyBorder="1" applyAlignment="1">
      <alignment horizontal="right" vertical="center"/>
    </xf>
    <xf numFmtId="169" fontId="19" fillId="0" borderId="79" xfId="3" applyNumberFormat="1" applyFont="1" applyBorder="1" applyAlignment="1">
      <alignment horizontal="right" vertical="center"/>
    </xf>
    <xf numFmtId="168" fontId="19" fillId="0" borderId="81" xfId="3" applyNumberFormat="1" applyFont="1" applyBorder="1" applyAlignment="1">
      <alignment vertical="center"/>
    </xf>
    <xf numFmtId="168" fontId="19" fillId="0" borderId="82" xfId="3" applyNumberFormat="1" applyFont="1" applyBorder="1" applyAlignment="1">
      <alignment vertical="center"/>
    </xf>
    <xf numFmtId="169" fontId="29" fillId="0" borderId="84" xfId="3" applyNumberFormat="1" applyFont="1" applyBorder="1" applyAlignment="1">
      <alignment horizontal="right" vertical="center"/>
    </xf>
    <xf numFmtId="169" fontId="7" fillId="0" borderId="85" xfId="3" applyNumberFormat="1" applyFont="1" applyBorder="1" applyAlignment="1">
      <alignment vertical="center"/>
    </xf>
    <xf numFmtId="169" fontId="7" fillId="0" borderId="15" xfId="3" applyNumberFormat="1" applyFont="1" applyBorder="1" applyAlignment="1">
      <alignment horizontal="right" vertical="center"/>
    </xf>
    <xf numFmtId="169" fontId="7" fillId="0" borderId="83" xfId="3" applyNumberFormat="1" applyFont="1" applyBorder="1" applyAlignment="1">
      <alignment horizontal="right" vertical="center"/>
    </xf>
    <xf numFmtId="169" fontId="7" fillId="0" borderId="15" xfId="3" applyNumberFormat="1" applyFont="1" applyBorder="1" applyAlignment="1">
      <alignment vertical="center"/>
    </xf>
    <xf numFmtId="169" fontId="7" fillId="0" borderId="83" xfId="3" applyNumberFormat="1" applyFont="1" applyBorder="1" applyAlignment="1">
      <alignment vertical="center"/>
    </xf>
    <xf numFmtId="0" fontId="7" fillId="0" borderId="86" xfId="3" applyFont="1" applyBorder="1" applyAlignment="1" applyProtection="1">
      <alignment horizontal="left" vertical="center" indent="1"/>
      <protection locked="0"/>
    </xf>
    <xf numFmtId="168" fontId="29" fillId="0" borderId="87" xfId="3" applyNumberFormat="1" applyFont="1" applyBorder="1" applyAlignment="1">
      <alignment horizontal="right" vertical="center"/>
    </xf>
    <xf numFmtId="168" fontId="7" fillId="0" borderId="91" xfId="3" applyNumberFormat="1" applyFont="1" applyBorder="1" applyAlignment="1">
      <alignment vertical="center"/>
    </xf>
    <xf numFmtId="168" fontId="7" fillId="0" borderId="92" xfId="3" applyNumberFormat="1" applyFont="1" applyBorder="1" applyAlignment="1">
      <alignment vertical="center"/>
    </xf>
    <xf numFmtId="168" fontId="7" fillId="0" borderId="86" xfId="3" applyNumberFormat="1" applyFont="1" applyBorder="1" applyAlignment="1">
      <alignment vertical="center"/>
    </xf>
    <xf numFmtId="168" fontId="19" fillId="0" borderId="77" xfId="3" applyNumberFormat="1" applyFont="1" applyBorder="1" applyAlignment="1">
      <alignment horizontal="right" vertical="center"/>
    </xf>
    <xf numFmtId="168" fontId="19" fillId="0" borderId="78" xfId="3" applyNumberFormat="1" applyFont="1" applyBorder="1" applyAlignment="1">
      <alignment horizontal="right" vertical="center"/>
    </xf>
    <xf numFmtId="168" fontId="19" fillId="0" borderId="79" xfId="3" applyNumberFormat="1" applyFont="1" applyBorder="1" applyAlignment="1">
      <alignment horizontal="right" vertical="center"/>
    </xf>
    <xf numFmtId="168" fontId="19" fillId="0" borderId="15" xfId="3" applyNumberFormat="1" applyFont="1" applyBorder="1" applyAlignment="1">
      <alignment vertical="center"/>
    </xf>
    <xf numFmtId="168" fontId="19" fillId="0" borderId="83" xfId="3" applyNumberFormat="1" applyFont="1" applyBorder="1" applyAlignment="1">
      <alignment vertical="center"/>
    </xf>
    <xf numFmtId="168" fontId="19" fillId="0" borderId="91" xfId="3" applyNumberFormat="1" applyFont="1" applyBorder="1" applyAlignment="1">
      <alignment horizontal="right" vertical="center"/>
    </xf>
    <xf numFmtId="168" fontId="19" fillId="0" borderId="86" xfId="3" applyNumberFormat="1" applyFont="1" applyBorder="1" applyAlignment="1">
      <alignment horizontal="right" vertical="center"/>
    </xf>
    <xf numFmtId="168" fontId="19" fillId="0" borderId="86" xfId="3" applyNumberFormat="1" applyFont="1" applyBorder="1" applyAlignment="1">
      <alignment vertical="center"/>
    </xf>
    <xf numFmtId="168" fontId="19" fillId="0" borderId="92" xfId="3" applyNumberFormat="1" applyFont="1" applyBorder="1" applyAlignment="1">
      <alignment vertical="center"/>
    </xf>
    <xf numFmtId="0" fontId="20" fillId="0" borderId="79" xfId="3" applyFont="1" applyBorder="1" applyAlignment="1" applyProtection="1">
      <alignment vertical="center"/>
      <protection locked="0"/>
    </xf>
    <xf numFmtId="41" fontId="20" fillId="0" borderId="80" xfId="3" applyNumberFormat="1" applyFont="1" applyBorder="1" applyAlignment="1">
      <alignment horizontal="right" vertical="center"/>
    </xf>
    <xf numFmtId="41" fontId="19" fillId="0" borderId="81" xfId="3" applyNumberFormat="1" applyFont="1" applyBorder="1" applyAlignment="1">
      <alignment horizontal="right" vertical="center"/>
    </xf>
    <xf numFmtId="41" fontId="19" fillId="0" borderId="82" xfId="3" applyNumberFormat="1" applyFont="1" applyBorder="1" applyAlignment="1">
      <alignment horizontal="right" vertical="center"/>
    </xf>
    <xf numFmtId="41" fontId="19" fillId="0" borderId="79" xfId="3" applyNumberFormat="1" applyFont="1" applyBorder="1" applyAlignment="1">
      <alignment horizontal="right" vertical="center"/>
    </xf>
    <xf numFmtId="0" fontId="19" fillId="0" borderId="83" xfId="3" applyFont="1" applyBorder="1" applyAlignment="1" applyProtection="1">
      <alignment horizontal="left" vertical="center" indent="1"/>
      <protection locked="0"/>
    </xf>
    <xf numFmtId="165" fontId="20" fillId="0" borderId="84" xfId="3" applyNumberFormat="1" applyFont="1" applyBorder="1" applyAlignment="1">
      <alignment horizontal="right" vertical="center"/>
    </xf>
    <xf numFmtId="165" fontId="19" fillId="0" borderId="85" xfId="3" applyNumberFormat="1" applyFont="1" applyBorder="1" applyAlignment="1">
      <alignment horizontal="right" vertical="center"/>
    </xf>
    <xf numFmtId="165" fontId="19" fillId="0" borderId="15" xfId="3" applyNumberFormat="1" applyFont="1" applyBorder="1" applyAlignment="1">
      <alignment horizontal="right" vertical="center"/>
    </xf>
    <xf numFmtId="165" fontId="19" fillId="0" borderId="83" xfId="3" applyNumberFormat="1" applyFont="1" applyBorder="1" applyAlignment="1">
      <alignment horizontal="right" vertical="center"/>
    </xf>
    <xf numFmtId="0" fontId="7" fillId="0" borderId="83" xfId="3" applyFont="1" applyBorder="1" applyAlignment="1" applyProtection="1">
      <alignment horizontal="left" vertical="center" indent="2"/>
      <protection locked="0"/>
    </xf>
    <xf numFmtId="0" fontId="20" fillId="0" borderId="83" xfId="3" applyFont="1" applyBorder="1" applyAlignment="1" applyProtection="1">
      <alignment horizontal="left" vertical="center"/>
      <protection locked="0"/>
    </xf>
    <xf numFmtId="41" fontId="20" fillId="0" borderId="84" xfId="3" applyNumberFormat="1" applyFont="1" applyBorder="1" applyAlignment="1">
      <alignment horizontal="right" vertical="center"/>
    </xf>
    <xf numFmtId="41" fontId="19" fillId="0" borderId="85" xfId="3" applyNumberFormat="1" applyFont="1" applyBorder="1" applyAlignment="1">
      <alignment horizontal="right" vertical="center"/>
    </xf>
    <xf numFmtId="41" fontId="19" fillId="0" borderId="15" xfId="3" applyNumberFormat="1" applyFont="1" applyBorder="1" applyAlignment="1">
      <alignment horizontal="right" vertical="center"/>
    </xf>
    <xf numFmtId="41" fontId="19" fillId="0" borderId="83" xfId="3" applyNumberFormat="1" applyFont="1" applyBorder="1" applyAlignment="1">
      <alignment horizontal="right" vertical="center"/>
    </xf>
    <xf numFmtId="165" fontId="20" fillId="0" borderId="84" xfId="3" quotePrefix="1" applyNumberFormat="1" applyFont="1" applyBorder="1" applyAlignment="1">
      <alignment horizontal="right" vertical="center"/>
    </xf>
    <xf numFmtId="165" fontId="19" fillId="0" borderId="83" xfId="3" quotePrefix="1" applyNumberFormat="1" applyFont="1" applyBorder="1" applyAlignment="1">
      <alignment vertical="center"/>
    </xf>
    <xf numFmtId="173" fontId="20" fillId="0" borderId="84" xfId="3" applyNumberFormat="1" applyFont="1" applyBorder="1" applyAlignment="1">
      <alignment horizontal="right" vertical="center"/>
    </xf>
    <xf numFmtId="173" fontId="19" fillId="0" borderId="85" xfId="3" applyNumberFormat="1" applyFont="1" applyBorder="1" applyAlignment="1">
      <alignment vertical="center"/>
    </xf>
    <xf numFmtId="173" fontId="19" fillId="0" borderId="15" xfId="3" applyNumberFormat="1" applyFont="1" applyBorder="1" applyAlignment="1">
      <alignment vertical="center"/>
    </xf>
    <xf numFmtId="173" fontId="19" fillId="0" borderId="83" xfId="3" applyNumberFormat="1" applyFont="1" applyBorder="1" applyAlignment="1">
      <alignment vertical="center"/>
    </xf>
    <xf numFmtId="41" fontId="7" fillId="0" borderId="85" xfId="3" applyNumberFormat="1" applyFont="1" applyBorder="1"/>
    <xf numFmtId="41" fontId="7" fillId="0" borderId="15" xfId="3" applyNumberFormat="1" applyFont="1" applyBorder="1"/>
    <xf numFmtId="41" fontId="7" fillId="8" borderId="85" xfId="3" applyNumberFormat="1" applyFont="1" applyFill="1" applyBorder="1"/>
    <xf numFmtId="41" fontId="7" fillId="8" borderId="15" xfId="3" applyNumberFormat="1" applyFont="1" applyFill="1" applyBorder="1"/>
    <xf numFmtId="0" fontId="19" fillId="0" borderId="86" xfId="3" applyFont="1" applyBorder="1" applyAlignment="1" applyProtection="1">
      <alignment horizontal="left" vertical="center" indent="1"/>
      <protection locked="0"/>
    </xf>
    <xf numFmtId="165" fontId="20" fillId="0" borderId="87" xfId="3" applyNumberFormat="1" applyFont="1" applyBorder="1" applyAlignment="1">
      <alignment horizontal="right" vertical="center"/>
    </xf>
    <xf numFmtId="41" fontId="7" fillId="8" borderId="91" xfId="3" applyNumberFormat="1" applyFont="1" applyFill="1" applyBorder="1"/>
    <xf numFmtId="41" fontId="7" fillId="8" borderId="92" xfId="3" applyNumberFormat="1" applyFont="1" applyFill="1" applyBorder="1"/>
    <xf numFmtId="0" fontId="1" fillId="0" borderId="94" xfId="3" applyFont="1" applyBorder="1" applyProtection="1">
      <protection locked="0"/>
    </xf>
    <xf numFmtId="173" fontId="58" fillId="0" borderId="94" xfId="3" applyNumberFormat="1" applyFont="1" applyBorder="1" applyAlignment="1" applyProtection="1">
      <alignment vertical="center"/>
      <protection locked="0"/>
    </xf>
    <xf numFmtId="173" fontId="40" fillId="0" borderId="94" xfId="3" applyNumberFormat="1" applyFont="1" applyBorder="1" applyProtection="1">
      <protection locked="0"/>
    </xf>
    <xf numFmtId="0" fontId="41" fillId="0" borderId="0" xfId="3" applyFont="1" applyAlignment="1" applyProtection="1">
      <alignment horizontal="left" vertical="center"/>
      <protection locked="0"/>
    </xf>
    <xf numFmtId="0" fontId="40" fillId="0" borderId="0" xfId="3" applyFont="1" applyAlignment="1" applyProtection="1">
      <alignment horizontal="left" vertical="center"/>
      <protection locked="0"/>
    </xf>
    <xf numFmtId="0" fontId="15" fillId="0" borderId="42" xfId="3" applyFont="1" applyBorder="1" applyAlignment="1">
      <alignment vertical="center" wrapText="1"/>
    </xf>
    <xf numFmtId="0" fontId="15" fillId="0" borderId="42" xfId="3" applyFont="1" applyBorder="1" applyAlignment="1">
      <alignment horizontal="center" vertical="center"/>
    </xf>
    <xf numFmtId="0" fontId="15" fillId="0" borderId="42" xfId="3" applyFont="1" applyBorder="1" applyAlignment="1">
      <alignment horizontal="left" vertical="center" wrapText="1"/>
    </xf>
    <xf numFmtId="0" fontId="20" fillId="0" borderId="43" xfId="3" applyFont="1" applyBorder="1" applyAlignment="1">
      <alignment horizontal="right" vertical="center"/>
    </xf>
    <xf numFmtId="0" fontId="19" fillId="0" borderId="44" xfId="3" applyFont="1" applyBorder="1" applyAlignment="1">
      <alignment horizontal="right" vertical="center"/>
    </xf>
    <xf numFmtId="0" fontId="19" fillId="0" borderId="45" xfId="3" applyFont="1" applyBorder="1" applyAlignment="1">
      <alignment horizontal="right" vertical="center"/>
    </xf>
    <xf numFmtId="0" fontId="19" fillId="0" borderId="42" xfId="3" applyFont="1" applyBorder="1" applyAlignment="1">
      <alignment horizontal="right" vertical="center"/>
    </xf>
    <xf numFmtId="166" fontId="19" fillId="0" borderId="44" xfId="3" applyNumberFormat="1" applyFont="1" applyBorder="1" applyAlignment="1">
      <alignment vertical="center"/>
    </xf>
    <xf numFmtId="166" fontId="19" fillId="0" borderId="45" xfId="3" applyNumberFormat="1" applyFont="1" applyBorder="1" applyAlignment="1">
      <alignment vertical="center"/>
    </xf>
    <xf numFmtId="0" fontId="17" fillId="0" borderId="134" xfId="3" applyFont="1" applyBorder="1" applyAlignment="1">
      <alignment horizontal="left" vertical="center" wrapText="1"/>
    </xf>
    <xf numFmtId="0" fontId="29" fillId="0" borderId="135" xfId="3" applyFont="1" applyBorder="1" applyAlignment="1">
      <alignment horizontal="right" vertical="center"/>
    </xf>
    <xf numFmtId="0" fontId="7" fillId="0" borderId="56" xfId="3" applyFont="1" applyBorder="1" applyAlignment="1">
      <alignment horizontal="right" vertical="center"/>
    </xf>
    <xf numFmtId="0" fontId="7" fillId="0" borderId="0" xfId="3" applyFont="1" applyAlignment="1">
      <alignment horizontal="right" vertical="center"/>
    </xf>
    <xf numFmtId="0" fontId="7" fillId="0" borderId="136" xfId="3" applyFont="1" applyBorder="1" applyAlignment="1">
      <alignment horizontal="right" vertical="center"/>
    </xf>
    <xf numFmtId="166" fontId="7" fillId="0" borderId="56" xfId="3" applyNumberFormat="1" applyFont="1" applyBorder="1" applyAlignment="1">
      <alignment vertical="center"/>
    </xf>
    <xf numFmtId="166" fontId="7" fillId="0" borderId="0" xfId="3" applyNumberFormat="1" applyFont="1" applyAlignment="1">
      <alignment vertical="center"/>
    </xf>
    <xf numFmtId="165" fontId="29" fillId="0" borderId="137" xfId="3" applyNumberFormat="1" applyFont="1" applyBorder="1" applyAlignment="1">
      <alignment horizontal="right" vertical="center"/>
    </xf>
    <xf numFmtId="165" fontId="7" fillId="0" borderId="138" xfId="3" applyNumberFormat="1" applyFont="1" applyBorder="1" applyAlignment="1">
      <alignment vertical="center"/>
    </xf>
    <xf numFmtId="165" fontId="7" fillId="0" borderId="63" xfId="3" applyNumberFormat="1" applyFont="1" applyBorder="1" applyAlignment="1">
      <alignment vertical="center"/>
    </xf>
    <xf numFmtId="165" fontId="7" fillId="0" borderId="139" xfId="3" applyNumberFormat="1" applyFont="1" applyBorder="1" applyAlignment="1">
      <alignment vertical="center"/>
    </xf>
    <xf numFmtId="165" fontId="29" fillId="0" borderId="140" xfId="3" applyNumberFormat="1" applyFont="1" applyBorder="1" applyAlignment="1">
      <alignment horizontal="right" vertical="center"/>
    </xf>
    <xf numFmtId="165" fontId="7" fillId="0" borderId="141" xfId="3" applyNumberFormat="1" applyFont="1" applyBorder="1" applyAlignment="1">
      <alignment vertical="center"/>
    </xf>
    <xf numFmtId="165" fontId="7" fillId="0" borderId="142" xfId="3" applyNumberFormat="1" applyFont="1" applyBorder="1" applyAlignment="1">
      <alignment vertical="center"/>
    </xf>
    <xf numFmtId="165" fontId="7" fillId="0" borderId="143" xfId="3" applyNumberFormat="1" applyFont="1" applyBorder="1" applyAlignment="1">
      <alignment vertical="center"/>
    </xf>
    <xf numFmtId="165" fontId="29" fillId="0" borderId="144" xfId="3" applyNumberFormat="1" applyFont="1" applyBorder="1" applyAlignment="1">
      <alignment horizontal="right" vertical="center"/>
    </xf>
    <xf numFmtId="165" fontId="7" fillId="0" borderId="145" xfId="3" applyNumberFormat="1" applyFont="1" applyBorder="1" applyAlignment="1">
      <alignment vertical="center"/>
    </xf>
    <xf numFmtId="165" fontId="7" fillId="0" borderId="146" xfId="3" applyNumberFormat="1" applyFont="1" applyBorder="1" applyAlignment="1">
      <alignment vertical="center"/>
    </xf>
    <xf numFmtId="165" fontId="7" fillId="0" borderId="147" xfId="3" applyNumberFormat="1" applyFont="1" applyBorder="1" applyAlignment="1">
      <alignment vertical="center"/>
    </xf>
    <xf numFmtId="165" fontId="7" fillId="0" borderId="148" xfId="3" applyNumberFormat="1" applyFont="1" applyBorder="1" applyAlignment="1">
      <alignment vertical="center"/>
    </xf>
    <xf numFmtId="165" fontId="29" fillId="0" borderId="149" xfId="3" applyNumberFormat="1" applyFont="1" applyBorder="1" applyAlignment="1">
      <alignment horizontal="right" vertical="center"/>
    </xf>
    <xf numFmtId="165" fontId="7" fillId="0" borderId="150" xfId="3" applyNumberFormat="1" applyFont="1" applyBorder="1" applyAlignment="1">
      <alignment vertical="center"/>
    </xf>
    <xf numFmtId="165" fontId="7" fillId="0" borderId="151" xfId="3" applyNumberFormat="1" applyFont="1" applyBorder="1" applyAlignment="1">
      <alignment vertical="center"/>
    </xf>
    <xf numFmtId="165" fontId="29" fillId="0" borderId="152" xfId="3" applyNumberFormat="1" applyFont="1" applyBorder="1" applyAlignment="1">
      <alignment horizontal="right" vertical="center"/>
    </xf>
    <xf numFmtId="165" fontId="7" fillId="0" borderId="153" xfId="3" applyNumberFormat="1" applyFont="1" applyBorder="1" applyAlignment="1">
      <alignment vertical="center"/>
    </xf>
    <xf numFmtId="165" fontId="7" fillId="0" borderId="154" xfId="3" applyNumberFormat="1" applyFont="1" applyBorder="1" applyAlignment="1">
      <alignment vertical="center"/>
    </xf>
    <xf numFmtId="165" fontId="7" fillId="0" borderId="155" xfId="3" applyNumberFormat="1" applyFont="1" applyBorder="1" applyAlignment="1">
      <alignment vertical="center"/>
    </xf>
    <xf numFmtId="0" fontId="29" fillId="0" borderId="50" xfId="3" applyFont="1" applyBorder="1" applyAlignment="1">
      <alignment horizontal="left" vertical="center"/>
    </xf>
    <xf numFmtId="165" fontId="29" fillId="0" borderId="156" xfId="3" applyNumberFormat="1" applyFont="1" applyBorder="1" applyAlignment="1">
      <alignment horizontal="right" vertical="center"/>
    </xf>
    <xf numFmtId="165" fontId="7" fillId="0" borderId="14" xfId="3" applyNumberFormat="1" applyFont="1" applyBorder="1" applyAlignment="1">
      <alignment vertical="center"/>
    </xf>
    <xf numFmtId="165" fontId="7" fillId="0" borderId="12" xfId="3" applyNumberFormat="1" applyFont="1" applyBorder="1" applyAlignment="1">
      <alignment vertical="center"/>
    </xf>
    <xf numFmtId="37" fontId="29" fillId="0" borderId="156" xfId="3" applyNumberFormat="1" applyFont="1" applyBorder="1" applyAlignment="1">
      <alignment horizontal="right" vertical="center"/>
    </xf>
    <xf numFmtId="37" fontId="7" fillId="0" borderId="14" xfId="3" applyNumberFormat="1" applyFont="1" applyBorder="1" applyAlignment="1">
      <alignment vertical="center"/>
    </xf>
    <xf numFmtId="37" fontId="7" fillId="0" borderId="12" xfId="3" applyNumberFormat="1" applyFont="1" applyBorder="1" applyAlignment="1">
      <alignment vertical="center"/>
    </xf>
    <xf numFmtId="0" fontId="7" fillId="0" borderId="157" xfId="3" applyFont="1" applyBorder="1" applyAlignment="1">
      <alignment horizontal="left" vertical="center"/>
    </xf>
    <xf numFmtId="167" fontId="29" fillId="0" borderId="158" xfId="3" applyNumberFormat="1" applyFont="1" applyBorder="1" applyAlignment="1">
      <alignment horizontal="right" vertical="center"/>
    </xf>
    <xf numFmtId="167" fontId="7" fillId="0" borderId="159" xfId="3" applyNumberFormat="1" applyFont="1" applyBorder="1" applyAlignment="1">
      <alignment vertical="center"/>
    </xf>
    <xf numFmtId="167" fontId="7" fillId="0" borderId="160" xfId="3" applyNumberFormat="1" applyFont="1" applyBorder="1" applyAlignment="1">
      <alignment vertical="center"/>
    </xf>
    <xf numFmtId="167" fontId="7" fillId="0" borderId="157" xfId="3" applyNumberFormat="1" applyFont="1" applyBorder="1" applyAlignment="1">
      <alignment vertical="center"/>
    </xf>
    <xf numFmtId="167" fontId="7" fillId="0" borderId="54" xfId="3" applyNumberFormat="1" applyFont="1" applyBorder="1" applyAlignment="1">
      <alignment vertical="center"/>
    </xf>
    <xf numFmtId="170" fontId="7" fillId="0" borderId="55" xfId="3" applyNumberFormat="1" applyFont="1" applyBorder="1" applyAlignment="1">
      <alignment vertical="center"/>
    </xf>
    <xf numFmtId="0" fontId="7" fillId="0" borderId="134" xfId="3" applyFont="1" applyBorder="1" applyAlignment="1">
      <alignment horizontal="left" vertical="center"/>
    </xf>
    <xf numFmtId="167" fontId="29" fillId="0" borderId="161" xfId="3" applyNumberFormat="1" applyFont="1" applyBorder="1" applyAlignment="1">
      <alignment horizontal="right" vertical="center"/>
    </xf>
    <xf numFmtId="167" fontId="7" fillId="0" borderId="162" xfId="3" applyNumberFormat="1" applyFont="1" applyBorder="1" applyAlignment="1">
      <alignment vertical="center"/>
    </xf>
    <xf numFmtId="167" fontId="7" fillId="0" borderId="163" xfId="3" applyNumberFormat="1" applyFont="1" applyBorder="1" applyAlignment="1">
      <alignment vertical="center"/>
    </xf>
    <xf numFmtId="167" fontId="7" fillId="0" borderId="134" xfId="3" applyNumberFormat="1" applyFont="1" applyBorder="1" applyAlignment="1">
      <alignment vertical="center"/>
    </xf>
    <xf numFmtId="167" fontId="7" fillId="0" borderId="56" xfId="3" applyNumberFormat="1" applyFont="1" applyBorder="1" applyAlignment="1">
      <alignment vertical="center"/>
    </xf>
    <xf numFmtId="167" fontId="7" fillId="0" borderId="0" xfId="3" applyNumberFormat="1" applyFont="1" applyAlignment="1">
      <alignment vertical="center"/>
    </xf>
    <xf numFmtId="169" fontId="7" fillId="0" borderId="56" xfId="3" applyNumberFormat="1" applyFont="1" applyBorder="1" applyAlignment="1">
      <alignment vertical="center"/>
    </xf>
    <xf numFmtId="169" fontId="7" fillId="0" borderId="0" xfId="3" applyNumberFormat="1" applyFont="1" applyAlignment="1">
      <alignment vertical="center"/>
    </xf>
    <xf numFmtId="0" fontId="7" fillId="0" borderId="46" xfId="3" applyFont="1" applyBorder="1" applyAlignment="1">
      <alignment horizontal="left" vertical="center"/>
    </xf>
    <xf numFmtId="168" fontId="7" fillId="0" borderId="54" xfId="3" applyNumberFormat="1" applyFont="1" applyBorder="1" applyAlignment="1">
      <alignment vertical="center"/>
    </xf>
    <xf numFmtId="168" fontId="7" fillId="0" borderId="55" xfId="3" applyNumberFormat="1" applyFont="1" applyBorder="1" applyAlignment="1">
      <alignment vertical="center"/>
    </xf>
    <xf numFmtId="168" fontId="28" fillId="0" borderId="52" xfId="6" applyNumberFormat="1" applyFont="1" applyBorder="1" applyAlignment="1">
      <alignment horizontal="right" vertical="center"/>
    </xf>
    <xf numFmtId="168" fontId="28" fillId="0" borderId="53" xfId="6" applyNumberFormat="1" applyFont="1" applyBorder="1" applyAlignment="1">
      <alignment horizontal="right" vertical="center"/>
    </xf>
    <xf numFmtId="168" fontId="28" fillId="0" borderId="50" xfId="6" applyNumberFormat="1" applyFont="1" applyBorder="1" applyAlignment="1">
      <alignment horizontal="right" vertical="center"/>
    </xf>
    <xf numFmtId="168" fontId="28" fillId="0" borderId="52" xfId="6" applyNumberFormat="1" applyFont="1" applyBorder="1" applyAlignment="1">
      <alignment vertical="center"/>
    </xf>
    <xf numFmtId="168" fontId="28" fillId="0" borderId="53" xfId="6" applyNumberFormat="1" applyFont="1" applyBorder="1" applyAlignment="1">
      <alignment vertical="center"/>
    </xf>
    <xf numFmtId="168" fontId="28" fillId="0" borderId="50" xfId="16" applyNumberFormat="1" applyFont="1" applyFill="1" applyBorder="1" applyAlignment="1">
      <alignment vertical="center"/>
    </xf>
    <xf numFmtId="168" fontId="7" fillId="0" borderId="56" xfId="3" applyNumberFormat="1" applyFont="1" applyBorder="1" applyAlignment="1">
      <alignment vertical="center"/>
    </xf>
    <xf numFmtId="168" fontId="7" fillId="0" borderId="0" xfId="3" applyNumberFormat="1" applyFont="1" applyAlignment="1">
      <alignment vertical="center"/>
    </xf>
    <xf numFmtId="168" fontId="28" fillId="0" borderId="50" xfId="6" applyNumberFormat="1" applyFont="1" applyBorder="1" applyAlignment="1">
      <alignment vertical="center"/>
    </xf>
    <xf numFmtId="168" fontId="7" fillId="0" borderId="62" xfId="3" applyNumberFormat="1" applyFont="1" applyBorder="1" applyAlignment="1">
      <alignment vertical="center"/>
    </xf>
    <xf numFmtId="168" fontId="7" fillId="0" borderId="63" xfId="3" applyNumberFormat="1" applyFont="1" applyBorder="1" applyAlignment="1">
      <alignment vertical="center"/>
    </xf>
    <xf numFmtId="168" fontId="7" fillId="0" borderId="64" xfId="3" applyNumberFormat="1" applyFont="1" applyBorder="1" applyAlignment="1">
      <alignment horizontal="right" vertical="center"/>
    </xf>
    <xf numFmtId="168" fontId="7" fillId="0" borderId="65" xfId="3" applyNumberFormat="1" applyFont="1" applyBorder="1" applyAlignment="1">
      <alignment horizontal="right" vertical="center"/>
    </xf>
    <xf numFmtId="0" fontId="29" fillId="0" borderId="46" xfId="3" applyFont="1" applyBorder="1" applyAlignment="1">
      <alignment horizontal="left" vertical="center"/>
    </xf>
    <xf numFmtId="168" fontId="7" fillId="0" borderId="48" xfId="3" applyNumberFormat="1" applyFont="1" applyBorder="1" applyAlignment="1">
      <alignment horizontal="right" vertical="center"/>
    </xf>
    <xf numFmtId="165" fontId="7" fillId="5" borderId="56" xfId="3" applyNumberFormat="1" applyFont="1" applyFill="1" applyBorder="1" applyAlignment="1">
      <alignment vertical="center"/>
    </xf>
    <xf numFmtId="165" fontId="7" fillId="5" borderId="0" xfId="3" applyNumberFormat="1" applyFont="1" applyFill="1" applyAlignment="1">
      <alignment vertical="center"/>
    </xf>
    <xf numFmtId="0" fontId="7" fillId="0" borderId="164" xfId="3" applyFont="1" applyBorder="1" applyAlignment="1">
      <alignment horizontal="left" vertical="top" wrapText="1" indent="1"/>
    </xf>
    <xf numFmtId="165" fontId="29" fillId="0" borderId="165" xfId="3" applyNumberFormat="1" applyFont="1" applyBorder="1" applyAlignment="1">
      <alignment horizontal="right" vertical="top"/>
    </xf>
    <xf numFmtId="165" fontId="7" fillId="0" borderId="61" xfId="3" applyNumberFormat="1" applyFont="1" applyBorder="1" applyAlignment="1">
      <alignment horizontal="right" vertical="top"/>
    </xf>
    <xf numFmtId="165" fontId="7" fillId="0" borderId="41" xfId="3" applyNumberFormat="1" applyFont="1" applyBorder="1" applyAlignment="1">
      <alignment horizontal="right" vertical="top"/>
    </xf>
    <xf numFmtId="165" fontId="7" fillId="0" borderId="164" xfId="3" applyNumberFormat="1" applyFont="1" applyBorder="1" applyAlignment="1">
      <alignment horizontal="right" vertical="top"/>
    </xf>
    <xf numFmtId="165" fontId="7" fillId="5" borderId="61" xfId="3" applyNumberFormat="1" applyFont="1" applyFill="1" applyBorder="1" applyAlignment="1">
      <alignment vertical="top"/>
    </xf>
    <xf numFmtId="165" fontId="7" fillId="5" borderId="41" xfId="3" applyNumberFormat="1" applyFont="1" applyFill="1" applyBorder="1" applyAlignment="1">
      <alignment vertical="top"/>
    </xf>
    <xf numFmtId="0" fontId="17" fillId="0" borderId="167" xfId="3" applyFont="1" applyBorder="1" applyAlignment="1">
      <alignment vertical="center" wrapText="1"/>
    </xf>
    <xf numFmtId="0" fontId="29" fillId="0" borderId="168" xfId="3" applyFont="1" applyBorder="1" applyAlignment="1">
      <alignment vertical="center"/>
    </xf>
    <xf numFmtId="0" fontId="7" fillId="0" borderId="169" xfId="3" applyFont="1" applyBorder="1" applyAlignment="1">
      <alignment vertical="center"/>
    </xf>
    <xf numFmtId="0" fontId="7" fillId="0" borderId="170" xfId="3" applyFont="1" applyBorder="1" applyAlignment="1">
      <alignment vertical="center"/>
    </xf>
    <xf numFmtId="0" fontId="7" fillId="0" borderId="167" xfId="3" applyFont="1" applyBorder="1" applyAlignment="1">
      <alignment vertical="center"/>
    </xf>
    <xf numFmtId="0" fontId="7" fillId="0" borderId="167" xfId="3" applyFont="1" applyBorder="1" applyAlignment="1">
      <alignment horizontal="center" vertical="center"/>
    </xf>
    <xf numFmtId="0" fontId="47" fillId="0" borderId="167" xfId="3" applyFont="1" applyBorder="1" applyAlignment="1">
      <alignment vertical="center" wrapText="1"/>
    </xf>
    <xf numFmtId="0" fontId="29" fillId="0" borderId="168" xfId="3" applyFont="1" applyBorder="1" applyAlignment="1">
      <alignment horizontal="right" vertical="center"/>
    </xf>
    <xf numFmtId="0" fontId="7" fillId="0" borderId="169" xfId="3" applyFont="1" applyBorder="1" applyAlignment="1">
      <alignment horizontal="right" vertical="center"/>
    </xf>
    <xf numFmtId="0" fontId="7" fillId="0" borderId="170" xfId="3" applyFont="1" applyBorder="1" applyAlignment="1">
      <alignment horizontal="right" vertical="center"/>
    </xf>
    <xf numFmtId="0" fontId="7" fillId="0" borderId="167" xfId="3" applyFont="1" applyBorder="1" applyAlignment="1">
      <alignment horizontal="right" vertical="center"/>
    </xf>
    <xf numFmtId="166" fontId="7" fillId="0" borderId="170" xfId="3" applyNumberFormat="1" applyFont="1" applyBorder="1" applyAlignment="1">
      <alignment horizontal="right" vertical="center"/>
    </xf>
    <xf numFmtId="166" fontId="7" fillId="0" borderId="167" xfId="3" applyNumberFormat="1" applyFont="1" applyBorder="1" applyAlignment="1">
      <alignment horizontal="right" vertical="center"/>
    </xf>
    <xf numFmtId="0" fontId="17" fillId="0" borderId="167" xfId="3" applyFont="1" applyBorder="1" applyAlignment="1" applyProtection="1">
      <alignment vertical="center" wrapText="1"/>
      <protection locked="0"/>
    </xf>
    <xf numFmtId="0" fontId="29" fillId="0" borderId="168" xfId="3" applyFont="1" applyBorder="1" applyAlignment="1" applyProtection="1">
      <alignment horizontal="right" vertical="center"/>
      <protection locked="0"/>
    </xf>
    <xf numFmtId="166" fontId="29" fillId="0" borderId="169" xfId="3" applyNumberFormat="1" applyFont="1" applyBorder="1" applyAlignment="1">
      <alignment horizontal="right" vertical="center"/>
    </xf>
    <xf numFmtId="166" fontId="29" fillId="0" borderId="170" xfId="3" applyNumberFormat="1" applyFont="1" applyBorder="1" applyAlignment="1">
      <alignment horizontal="right" vertical="center"/>
    </xf>
    <xf numFmtId="0" fontId="7" fillId="0" borderId="171" xfId="3" applyFont="1" applyBorder="1" applyAlignment="1" applyProtection="1">
      <alignment vertical="center"/>
      <protection locked="0"/>
    </xf>
    <xf numFmtId="165" fontId="29" fillId="0" borderId="172" xfId="3" applyNumberFormat="1" applyFont="1" applyBorder="1" applyAlignment="1">
      <alignment horizontal="right" vertical="center"/>
    </xf>
    <xf numFmtId="165" fontId="7" fillId="0" borderId="173" xfId="3" applyNumberFormat="1" applyFont="1" applyBorder="1" applyAlignment="1">
      <alignment vertical="center"/>
    </xf>
    <xf numFmtId="165" fontId="7" fillId="0" borderId="174" xfId="3" applyNumberFormat="1" applyFont="1" applyBorder="1" applyAlignment="1">
      <alignment vertical="center"/>
    </xf>
    <xf numFmtId="165" fontId="7" fillId="0" borderId="174" xfId="3" quotePrefix="1" applyNumberFormat="1" applyFont="1" applyBorder="1" applyAlignment="1">
      <alignment vertical="center"/>
    </xf>
    <xf numFmtId="165" fontId="7" fillId="0" borderId="171" xfId="3" applyNumberFormat="1" applyFont="1" applyBorder="1" applyAlignment="1">
      <alignment vertical="center"/>
    </xf>
    <xf numFmtId="0" fontId="7" fillId="0" borderId="175" xfId="3" applyFont="1" applyBorder="1" applyAlignment="1" applyProtection="1">
      <alignment vertical="center"/>
      <protection locked="0"/>
    </xf>
    <xf numFmtId="165" fontId="29" fillId="0" borderId="176" xfId="3" applyNumberFormat="1" applyFont="1" applyBorder="1" applyAlignment="1">
      <alignment horizontal="right" vertical="center"/>
    </xf>
    <xf numFmtId="165" fontId="7" fillId="0" borderId="177" xfId="3" applyNumberFormat="1" applyFont="1" applyBorder="1" applyAlignment="1">
      <alignment vertical="center"/>
    </xf>
    <xf numFmtId="165" fontId="7" fillId="0" borderId="178" xfId="3" applyNumberFormat="1" applyFont="1" applyBorder="1" applyAlignment="1">
      <alignment vertical="center"/>
    </xf>
    <xf numFmtId="165" fontId="7" fillId="0" borderId="178" xfId="3" quotePrefix="1" applyNumberFormat="1" applyFont="1" applyBorder="1" applyAlignment="1">
      <alignment vertical="center"/>
    </xf>
    <xf numFmtId="165" fontId="7" fillId="0" borderId="175" xfId="3" applyNumberFormat="1" applyFont="1" applyBorder="1" applyAlignment="1">
      <alignment vertical="center"/>
    </xf>
    <xf numFmtId="0" fontId="7" fillId="0" borderId="175" xfId="3" applyFont="1" applyBorder="1" applyAlignment="1" applyProtection="1">
      <alignment horizontal="left" vertical="center" indent="1"/>
      <protection locked="0"/>
    </xf>
    <xf numFmtId="0" fontId="29" fillId="0" borderId="175" xfId="3" applyFont="1" applyBorder="1" applyAlignment="1" applyProtection="1">
      <alignment vertical="center"/>
      <protection locked="0"/>
    </xf>
    <xf numFmtId="165" fontId="7" fillId="0" borderId="177" xfId="3" applyNumberFormat="1" applyFont="1" applyBorder="1" applyAlignment="1">
      <alignment horizontal="right" vertical="center"/>
    </xf>
    <xf numFmtId="165" fontId="7" fillId="0" borderId="178" xfId="3" applyNumberFormat="1" applyFont="1" applyBorder="1" applyAlignment="1">
      <alignment horizontal="right" vertical="center"/>
    </xf>
    <xf numFmtId="165" fontId="7" fillId="0" borderId="175" xfId="3" applyNumberFormat="1" applyFont="1" applyBorder="1" applyAlignment="1">
      <alignment horizontal="right" vertical="center"/>
    </xf>
    <xf numFmtId="41" fontId="29" fillId="0" borderId="176" xfId="3" applyNumberFormat="1" applyFont="1" applyBorder="1" applyAlignment="1">
      <alignment horizontal="right" vertical="center"/>
    </xf>
    <xf numFmtId="41" fontId="7" fillId="0" borderId="177" xfId="3" applyNumberFormat="1" applyFont="1" applyBorder="1" applyAlignment="1">
      <alignment vertical="center"/>
    </xf>
    <xf numFmtId="41" fontId="7" fillId="0" borderId="178" xfId="3" applyNumberFormat="1" applyFont="1" applyBorder="1" applyAlignment="1">
      <alignment vertical="center"/>
    </xf>
    <xf numFmtId="41" fontId="7" fillId="0" borderId="175" xfId="3" applyNumberFormat="1" applyFont="1" applyBorder="1" applyAlignment="1">
      <alignment vertical="center"/>
    </xf>
    <xf numFmtId="0" fontId="29" fillId="0" borderId="90" xfId="3" applyFont="1" applyBorder="1" applyAlignment="1" applyProtection="1">
      <alignment vertical="center"/>
      <protection locked="0"/>
    </xf>
    <xf numFmtId="165" fontId="29" fillId="0" borderId="179" xfId="3" applyNumberFormat="1" applyFont="1" applyBorder="1" applyAlignment="1">
      <alignment horizontal="right" vertical="center"/>
    </xf>
    <xf numFmtId="165" fontId="7" fillId="0" borderId="88" xfId="3" applyNumberFormat="1" applyFont="1" applyBorder="1" applyAlignment="1">
      <alignment vertical="center"/>
    </xf>
    <xf numFmtId="165" fontId="7" fillId="0" borderId="89" xfId="3" applyNumberFormat="1" applyFont="1" applyBorder="1" applyAlignment="1">
      <alignment vertical="center"/>
    </xf>
    <xf numFmtId="165" fontId="7" fillId="0" borderId="90" xfId="3" applyNumberFormat="1" applyFont="1" applyBorder="1" applyAlignment="1">
      <alignment vertical="center"/>
    </xf>
    <xf numFmtId="0" fontId="17" fillId="0" borderId="167" xfId="3" applyFont="1" applyBorder="1" applyAlignment="1" applyProtection="1">
      <alignment vertical="center"/>
      <protection locked="0"/>
    </xf>
    <xf numFmtId="174" fontId="29" fillId="0" borderId="168" xfId="3" applyNumberFormat="1" applyFont="1" applyBorder="1" applyAlignment="1">
      <alignment horizontal="right" vertical="center"/>
    </xf>
    <xf numFmtId="174" fontId="7" fillId="0" borderId="169" xfId="3" applyNumberFormat="1" applyFont="1" applyBorder="1" applyAlignment="1">
      <alignment vertical="center"/>
    </xf>
    <xf numFmtId="174" fontId="7" fillId="0" borderId="170" xfId="3" applyNumberFormat="1" applyFont="1" applyBorder="1" applyAlignment="1">
      <alignment vertical="center"/>
    </xf>
    <xf numFmtId="174" fontId="7" fillId="0" borderId="167" xfId="3" applyNumberFormat="1" applyFont="1" applyBorder="1" applyAlignment="1">
      <alignment vertical="center"/>
    </xf>
    <xf numFmtId="0" fontId="29" fillId="0" borderId="171" xfId="3" applyFont="1" applyBorder="1" applyAlignment="1" applyProtection="1">
      <alignment vertical="center"/>
      <protection locked="0"/>
    </xf>
    <xf numFmtId="168" fontId="29" fillId="0" borderId="172" xfId="3" applyNumberFormat="1" applyFont="1" applyBorder="1" applyAlignment="1">
      <alignment horizontal="right" vertical="center"/>
    </xf>
    <xf numFmtId="168" fontId="7" fillId="0" borderId="173" xfId="3" applyNumberFormat="1" applyFont="1" applyBorder="1" applyAlignment="1">
      <alignment vertical="center"/>
    </xf>
    <xf numFmtId="168" fontId="7" fillId="0" borderId="174" xfId="3" applyNumberFormat="1" applyFont="1" applyBorder="1" applyAlignment="1">
      <alignment vertical="center"/>
    </xf>
    <xf numFmtId="168" fontId="7" fillId="0" borderId="171" xfId="3" applyNumberFormat="1" applyFont="1" applyBorder="1" applyAlignment="1">
      <alignment vertical="center"/>
    </xf>
    <xf numFmtId="168" fontId="7" fillId="0" borderId="173" xfId="3" applyNumberFormat="1" applyFont="1" applyBorder="1" applyAlignment="1">
      <alignment horizontal="right" vertical="center"/>
    </xf>
    <xf numFmtId="168" fontId="29" fillId="0" borderId="179" xfId="3" applyNumberFormat="1" applyFont="1" applyBorder="1" applyAlignment="1">
      <alignment horizontal="right" vertical="center"/>
    </xf>
    <xf numFmtId="168" fontId="7" fillId="0" borderId="88" xfId="3" applyNumberFormat="1" applyFont="1" applyBorder="1" applyAlignment="1">
      <alignment vertical="center"/>
    </xf>
    <xf numFmtId="168" fontId="7" fillId="0" borderId="89" xfId="3" applyNumberFormat="1" applyFont="1" applyBorder="1" applyAlignment="1">
      <alignment horizontal="right" vertical="center"/>
    </xf>
    <xf numFmtId="168" fontId="7" fillId="0" borderId="90" xfId="3" applyNumberFormat="1" applyFont="1" applyBorder="1" applyAlignment="1">
      <alignment horizontal="right" vertical="center"/>
    </xf>
    <xf numFmtId="168" fontId="7" fillId="0" borderId="88" xfId="3" applyNumberFormat="1" applyFont="1" applyBorder="1" applyAlignment="1">
      <alignment horizontal="right" vertical="center"/>
    </xf>
    <xf numFmtId="165" fontId="29" fillId="0" borderId="176" xfId="3" quotePrefix="1" applyNumberFormat="1" applyFont="1" applyBorder="1" applyAlignment="1">
      <alignment horizontal="right" vertical="center"/>
    </xf>
    <xf numFmtId="0" fontId="29" fillId="0" borderId="180" xfId="3" applyFont="1" applyBorder="1" applyAlignment="1" applyProtection="1">
      <alignment vertical="center"/>
      <protection locked="0"/>
    </xf>
    <xf numFmtId="165" fontId="7" fillId="0" borderId="89" xfId="3" applyNumberFormat="1" applyFont="1" applyBorder="1" applyAlignment="1">
      <alignment horizontal="right" vertical="center"/>
    </xf>
    <xf numFmtId="165" fontId="7" fillId="0" borderId="90" xfId="3" applyNumberFormat="1" applyFont="1" applyBorder="1" applyAlignment="1">
      <alignment horizontal="right" vertical="center"/>
    </xf>
    <xf numFmtId="165" fontId="7" fillId="0" borderId="88" xfId="3" applyNumberFormat="1" applyFont="1" applyBorder="1" applyAlignment="1">
      <alignment horizontal="right" vertical="center"/>
    </xf>
    <xf numFmtId="0" fontId="27" fillId="0" borderId="181" xfId="3" applyFont="1" applyBorder="1" applyAlignment="1" applyProtection="1">
      <alignment vertical="center"/>
      <protection locked="0"/>
    </xf>
    <xf numFmtId="0" fontId="40" fillId="0" borderId="181" xfId="3" applyFont="1" applyBorder="1" applyAlignment="1">
      <alignment horizontal="left" vertical="center"/>
    </xf>
    <xf numFmtId="0" fontId="47" fillId="0" borderId="167" xfId="3" applyFont="1" applyBorder="1" applyAlignment="1">
      <alignment vertical="center"/>
    </xf>
    <xf numFmtId="175" fontId="29" fillId="0" borderId="168" xfId="3" applyNumberFormat="1" applyFont="1" applyBorder="1" applyAlignment="1">
      <alignment horizontal="right" vertical="center"/>
    </xf>
    <xf numFmtId="175" fontId="7" fillId="0" borderId="169" xfId="3" applyNumberFormat="1" applyFont="1" applyBorder="1" applyAlignment="1">
      <alignment horizontal="right" vertical="center"/>
    </xf>
    <xf numFmtId="175" fontId="7" fillId="0" borderId="170" xfId="3" applyNumberFormat="1" applyFont="1" applyBorder="1" applyAlignment="1">
      <alignment horizontal="right" vertical="center"/>
    </xf>
    <xf numFmtId="175" fontId="7" fillId="0" borderId="167" xfId="3" applyNumberFormat="1" applyFont="1" applyBorder="1" applyAlignment="1">
      <alignment horizontal="right" vertical="center"/>
    </xf>
    <xf numFmtId="175" fontId="7" fillId="0" borderId="169" xfId="3" applyNumberFormat="1" applyFont="1" applyBorder="1" applyAlignment="1">
      <alignment vertical="center"/>
    </xf>
    <xf numFmtId="175" fontId="7" fillId="0" borderId="170" xfId="3" applyNumberFormat="1" applyFont="1" applyBorder="1" applyAlignment="1">
      <alignment horizontal="center" vertical="center"/>
    </xf>
    <xf numFmtId="0" fontId="29" fillId="0" borderId="171" xfId="3" applyFont="1" applyBorder="1" applyAlignment="1">
      <alignment horizontal="left" vertical="center" indent="2"/>
    </xf>
    <xf numFmtId="37" fontId="29" fillId="0" borderId="172" xfId="3" applyNumberFormat="1" applyFont="1" applyBorder="1" applyAlignment="1">
      <alignment horizontal="right" vertical="center"/>
    </xf>
    <xf numFmtId="37" fontId="7" fillId="0" borderId="173" xfId="3" applyNumberFormat="1" applyFont="1" applyBorder="1" applyAlignment="1">
      <alignment vertical="center"/>
    </xf>
    <xf numFmtId="37" fontId="7" fillId="0" borderId="174" xfId="3" applyNumberFormat="1" applyFont="1" applyBorder="1" applyAlignment="1">
      <alignment vertical="center"/>
    </xf>
    <xf numFmtId="37" fontId="7" fillId="0" borderId="171" xfId="3" applyNumberFormat="1" applyFont="1" applyBorder="1" applyAlignment="1">
      <alignment vertical="center"/>
    </xf>
    <xf numFmtId="0" fontId="29" fillId="0" borderId="175" xfId="3" applyFont="1" applyBorder="1" applyAlignment="1">
      <alignment horizontal="left" vertical="center" indent="2"/>
    </xf>
    <xf numFmtId="37" fontId="29" fillId="0" borderId="176" xfId="3" applyNumberFormat="1" applyFont="1" applyBorder="1" applyAlignment="1">
      <alignment horizontal="right" vertical="center"/>
    </xf>
    <xf numFmtId="37" fontId="7" fillId="0" borderId="177" xfId="3" applyNumberFormat="1" applyFont="1" applyBorder="1" applyAlignment="1">
      <alignment vertical="center"/>
    </xf>
    <xf numFmtId="37" fontId="7" fillId="0" borderId="178" xfId="3" applyNumberFormat="1" applyFont="1" applyBorder="1" applyAlignment="1">
      <alignment vertical="center"/>
    </xf>
    <xf numFmtId="37" fontId="7" fillId="0" borderId="175" xfId="3" applyNumberFormat="1" applyFont="1" applyBorder="1" applyAlignment="1">
      <alignment vertical="center"/>
    </xf>
    <xf numFmtId="0" fontId="29" fillId="0" borderId="175" xfId="3" applyFont="1" applyBorder="1" applyAlignment="1">
      <alignment horizontal="left" vertical="center" indent="1"/>
    </xf>
    <xf numFmtId="0" fontId="29" fillId="0" borderId="175" xfId="3" applyFont="1" applyBorder="1" applyAlignment="1">
      <alignment vertical="center"/>
    </xf>
    <xf numFmtId="176" fontId="7" fillId="0" borderId="178" xfId="3" applyNumberFormat="1" applyFont="1" applyBorder="1" applyAlignment="1">
      <alignment vertical="center"/>
    </xf>
    <xf numFmtId="0" fontId="7" fillId="0" borderId="175" xfId="3" applyFont="1" applyBorder="1" applyAlignment="1">
      <alignment horizontal="left" vertical="center" indent="3"/>
    </xf>
    <xf numFmtId="0" fontId="29" fillId="0" borderId="175" xfId="3" applyFont="1" applyBorder="1" applyAlignment="1">
      <alignment horizontal="left" vertical="center"/>
    </xf>
    <xf numFmtId="0" fontId="7" fillId="0" borderId="175" xfId="3" applyFont="1" applyBorder="1" applyAlignment="1">
      <alignment horizontal="left" vertical="center" indent="1"/>
    </xf>
    <xf numFmtId="165" fontId="29" fillId="0" borderId="176" xfId="3" applyNumberFormat="1" applyFont="1" applyBorder="1" applyAlignment="1">
      <alignment vertical="center"/>
    </xf>
    <xf numFmtId="177" fontId="29" fillId="0" borderId="176" xfId="3" applyNumberFormat="1" applyFont="1" applyBorder="1" applyAlignment="1">
      <alignment horizontal="right" vertical="center"/>
    </xf>
    <xf numFmtId="176" fontId="7" fillId="0" borderId="177" xfId="3" applyNumberFormat="1" applyFont="1" applyBorder="1" applyAlignment="1">
      <alignment vertical="center"/>
    </xf>
    <xf numFmtId="176" fontId="7" fillId="0" borderId="175" xfId="3" applyNumberFormat="1" applyFont="1" applyBorder="1" applyAlignment="1">
      <alignment vertical="center"/>
    </xf>
    <xf numFmtId="0" fontId="7" fillId="0" borderId="175" xfId="3" quotePrefix="1" applyFont="1" applyBorder="1" applyAlignment="1">
      <alignment horizontal="left" vertical="center" indent="1"/>
    </xf>
    <xf numFmtId="0" fontId="29" fillId="0" borderId="90" xfId="3" applyFont="1" applyBorder="1" applyAlignment="1">
      <alignment vertical="center"/>
    </xf>
    <xf numFmtId="37" fontId="29" fillId="0" borderId="179" xfId="3" applyNumberFormat="1" applyFont="1" applyBorder="1" applyAlignment="1">
      <alignment horizontal="right" vertical="center"/>
    </xf>
    <xf numFmtId="37" fontId="7" fillId="0" borderId="88" xfId="3" applyNumberFormat="1" applyFont="1" applyBorder="1" applyAlignment="1">
      <alignment vertical="center"/>
    </xf>
    <xf numFmtId="37" fontId="7" fillId="0" borderId="89" xfId="3" applyNumberFormat="1" applyFont="1" applyBorder="1" applyAlignment="1">
      <alignment vertical="center"/>
    </xf>
    <xf numFmtId="37" fontId="7" fillId="0" borderId="90" xfId="3" applyNumberFormat="1" applyFont="1" applyBorder="1" applyAlignment="1">
      <alignment vertical="center"/>
    </xf>
    <xf numFmtId="0" fontId="1" fillId="0" borderId="181" xfId="3" applyFont="1" applyBorder="1"/>
    <xf numFmtId="0" fontId="47" fillId="0" borderId="75" xfId="3" applyFont="1" applyBorder="1" applyAlignment="1">
      <alignment vertical="center"/>
    </xf>
    <xf numFmtId="0" fontId="29" fillId="0" borderId="76" xfId="3" applyFont="1" applyBorder="1" applyAlignment="1">
      <alignment vertical="center"/>
    </xf>
    <xf numFmtId="166" fontId="7" fillId="0" borderId="78" xfId="3" applyNumberFormat="1" applyFont="1" applyBorder="1" applyAlignment="1">
      <alignment horizontal="right" vertical="center"/>
    </xf>
    <xf numFmtId="0" fontId="17" fillId="0" borderId="75" xfId="3" applyFont="1" applyBorder="1" applyAlignment="1">
      <alignment vertical="center"/>
    </xf>
    <xf numFmtId="0" fontId="29" fillId="0" borderId="77" xfId="3" applyFont="1" applyBorder="1" applyAlignment="1">
      <alignment horizontal="right" vertical="center"/>
    </xf>
    <xf numFmtId="0" fontId="29" fillId="0" borderId="78" xfId="3" applyFont="1" applyBorder="1" applyAlignment="1">
      <alignment horizontal="right" vertical="center"/>
    </xf>
    <xf numFmtId="0" fontId="29" fillId="0" borderId="75" xfId="3" applyFont="1" applyBorder="1" applyAlignment="1">
      <alignment horizontal="right" vertical="center"/>
    </xf>
    <xf numFmtId="166" fontId="29" fillId="0" borderId="77" xfId="3" applyNumberFormat="1" applyFont="1" applyBorder="1" applyAlignment="1">
      <alignment horizontal="right" vertical="center"/>
    </xf>
    <xf numFmtId="166" fontId="29" fillId="0" borderId="78" xfId="3" applyNumberFormat="1" applyFont="1" applyBorder="1" applyAlignment="1">
      <alignment horizontal="right" vertical="center"/>
    </xf>
    <xf numFmtId="166" fontId="29" fillId="0" borderId="75" xfId="3" applyNumberFormat="1" applyFont="1" applyBorder="1" applyAlignment="1">
      <alignment horizontal="right" vertical="center"/>
    </xf>
    <xf numFmtId="0" fontId="7" fillId="0" borderId="182" xfId="3" applyFont="1" applyBorder="1" applyAlignment="1">
      <alignment vertical="center"/>
    </xf>
    <xf numFmtId="165" fontId="29" fillId="0" borderId="183" xfId="3" applyNumberFormat="1" applyFont="1" applyBorder="1" applyAlignment="1">
      <alignment horizontal="right" vertical="center"/>
    </xf>
    <xf numFmtId="165" fontId="7" fillId="0" borderId="184" xfId="3" applyNumberFormat="1" applyFont="1" applyBorder="1" applyAlignment="1">
      <alignment vertical="center"/>
    </xf>
    <xf numFmtId="165" fontId="7" fillId="0" borderId="185" xfId="3" applyNumberFormat="1" applyFont="1" applyBorder="1" applyAlignment="1">
      <alignment vertical="center"/>
    </xf>
    <xf numFmtId="165" fontId="7" fillId="0" borderId="182" xfId="3" applyNumberFormat="1" applyFont="1" applyBorder="1" applyAlignment="1">
      <alignment vertical="center"/>
    </xf>
    <xf numFmtId="0" fontId="7" fillId="0" borderId="186" xfId="3" applyFont="1" applyBorder="1" applyAlignment="1">
      <alignment vertical="center"/>
    </xf>
    <xf numFmtId="165" fontId="29" fillId="0" borderId="187" xfId="3" applyNumberFormat="1" applyFont="1" applyBorder="1" applyAlignment="1">
      <alignment horizontal="right" vertical="center"/>
    </xf>
    <xf numFmtId="165" fontId="7" fillId="0" borderId="188" xfId="3" applyNumberFormat="1" applyFont="1" applyBorder="1" applyAlignment="1">
      <alignment vertical="center"/>
    </xf>
    <xf numFmtId="165" fontId="7" fillId="0" borderId="186" xfId="3" applyNumberFormat="1" applyFont="1" applyBorder="1" applyAlignment="1">
      <alignment vertical="center"/>
    </xf>
    <xf numFmtId="0" fontId="7" fillId="0" borderId="186" xfId="3" applyFont="1" applyBorder="1" applyAlignment="1">
      <alignment horizontal="left" vertical="center" indent="1"/>
    </xf>
    <xf numFmtId="0" fontId="29" fillId="0" borderId="186" xfId="3" applyFont="1" applyBorder="1" applyAlignment="1">
      <alignment vertical="center"/>
    </xf>
    <xf numFmtId="41" fontId="7" fillId="0" borderId="188" xfId="3" applyNumberFormat="1" applyFont="1" applyBorder="1" applyAlignment="1">
      <alignment vertical="center"/>
    </xf>
    <xf numFmtId="41" fontId="7" fillId="0" borderId="186" xfId="3" applyNumberFormat="1" applyFont="1" applyBorder="1" applyAlignment="1">
      <alignment vertical="center"/>
    </xf>
    <xf numFmtId="0" fontId="7" fillId="0" borderId="189" xfId="3" applyFont="1" applyBorder="1" applyAlignment="1">
      <alignment vertical="center"/>
    </xf>
    <xf numFmtId="41" fontId="29" fillId="0" borderId="190" xfId="3" applyNumberFormat="1" applyFont="1" applyBorder="1" applyAlignment="1">
      <alignment horizontal="right" vertical="center"/>
    </xf>
    <xf numFmtId="174" fontId="7" fillId="0" borderId="191" xfId="3" applyNumberFormat="1" applyFont="1" applyBorder="1" applyAlignment="1">
      <alignment vertical="center"/>
    </xf>
    <xf numFmtId="174" fontId="7" fillId="0" borderId="192" xfId="3" applyNumberFormat="1" applyFont="1" applyBorder="1" applyAlignment="1">
      <alignment vertical="center"/>
    </xf>
    <xf numFmtId="41" fontId="7" fillId="0" borderId="192" xfId="3" applyNumberFormat="1" applyFont="1" applyBorder="1" applyAlignment="1">
      <alignment vertical="center"/>
    </xf>
    <xf numFmtId="41" fontId="7" fillId="0" borderId="189" xfId="3" applyNumberFormat="1" applyFont="1" applyBorder="1" applyAlignment="1">
      <alignment vertical="center"/>
    </xf>
    <xf numFmtId="169" fontId="29" fillId="0" borderId="76" xfId="3" applyNumberFormat="1" applyFont="1" applyBorder="1" applyAlignment="1">
      <alignment horizontal="right" vertical="center"/>
    </xf>
    <xf numFmtId="169" fontId="7" fillId="0" borderId="77" xfId="3" applyNumberFormat="1" applyFont="1" applyBorder="1" applyAlignment="1">
      <alignment vertical="center"/>
    </xf>
    <xf numFmtId="169" fontId="7" fillId="0" borderId="78" xfId="3" applyNumberFormat="1" applyFont="1" applyBorder="1" applyAlignment="1">
      <alignment vertical="center"/>
    </xf>
    <xf numFmtId="169" fontId="7" fillId="0" borderId="75" xfId="3" applyNumberFormat="1" applyFont="1" applyBorder="1" applyAlignment="1">
      <alignment vertical="center"/>
    </xf>
    <xf numFmtId="41" fontId="7" fillId="0" borderId="78" xfId="3" applyNumberFormat="1" applyFont="1" applyBorder="1" applyAlignment="1">
      <alignment vertical="center"/>
    </xf>
    <xf numFmtId="0" fontId="7" fillId="0" borderId="182" xfId="3" applyFont="1" applyBorder="1" applyAlignment="1">
      <alignment horizontal="left" vertical="center" indent="1"/>
    </xf>
    <xf numFmtId="168" fontId="29" fillId="0" borderId="183" xfId="3" applyNumberFormat="1" applyFont="1" applyBorder="1" applyAlignment="1">
      <alignment horizontal="right" vertical="center"/>
    </xf>
    <xf numFmtId="168" fontId="7" fillId="0" borderId="184" xfId="3" applyNumberFormat="1" applyFont="1" applyBorder="1" applyAlignment="1">
      <alignment vertical="center"/>
    </xf>
    <xf numFmtId="168" fontId="7" fillId="0" borderId="185" xfId="3" applyNumberFormat="1" applyFont="1" applyBorder="1" applyAlignment="1">
      <alignment vertical="center"/>
    </xf>
    <xf numFmtId="168" fontId="7" fillId="0" borderId="182" xfId="3" applyNumberFormat="1" applyFont="1" applyBorder="1" applyAlignment="1">
      <alignment vertical="center"/>
    </xf>
    <xf numFmtId="41" fontId="7" fillId="8" borderId="193" xfId="3" applyNumberFormat="1" applyFont="1" applyFill="1" applyBorder="1" applyAlignment="1">
      <alignment vertical="center"/>
    </xf>
    <xf numFmtId="168" fontId="29" fillId="0" borderId="187" xfId="3" applyNumberFormat="1" applyFont="1" applyBorder="1" applyAlignment="1">
      <alignment horizontal="right" vertical="center"/>
    </xf>
    <xf numFmtId="168" fontId="7" fillId="0" borderId="188" xfId="3" applyNumberFormat="1" applyFont="1" applyBorder="1" applyAlignment="1">
      <alignment vertical="center"/>
    </xf>
    <xf numFmtId="168" fontId="7" fillId="0" borderId="178" xfId="3" applyNumberFormat="1" applyFont="1" applyBorder="1" applyAlignment="1">
      <alignment vertical="center"/>
    </xf>
    <xf numFmtId="168" fontId="7" fillId="0" borderId="186" xfId="3" applyNumberFormat="1" applyFont="1" applyBorder="1" applyAlignment="1">
      <alignment vertical="center"/>
    </xf>
    <xf numFmtId="41" fontId="7" fillId="8" borderId="194" xfId="3" applyNumberFormat="1" applyFont="1" applyFill="1" applyBorder="1" applyAlignment="1">
      <alignment vertical="center"/>
    </xf>
    <xf numFmtId="168" fontId="29" fillId="0" borderId="190" xfId="3" applyNumberFormat="1" applyFont="1" applyBorder="1" applyAlignment="1">
      <alignment horizontal="right" vertical="center"/>
    </xf>
    <xf numFmtId="169" fontId="7" fillId="0" borderId="191" xfId="3" applyNumberFormat="1" applyFont="1" applyBorder="1" applyAlignment="1">
      <alignment vertical="center"/>
    </xf>
    <xf numFmtId="169" fontId="7" fillId="0" borderId="192" xfId="3" applyNumberFormat="1" applyFont="1" applyBorder="1" applyAlignment="1">
      <alignment vertical="center"/>
    </xf>
    <xf numFmtId="169" fontId="7" fillId="0" borderId="189" xfId="3" applyNumberFormat="1" applyFont="1" applyBorder="1" applyAlignment="1">
      <alignment vertical="center"/>
    </xf>
    <xf numFmtId="168" fontId="29" fillId="0" borderId="76" xfId="3" applyNumberFormat="1" applyFont="1" applyBorder="1" applyAlignment="1">
      <alignment horizontal="right" vertical="center"/>
    </xf>
    <xf numFmtId="0" fontId="29" fillId="0" borderId="189" xfId="3" applyFont="1" applyBorder="1" applyAlignment="1">
      <alignment vertical="center"/>
    </xf>
    <xf numFmtId="168" fontId="7" fillId="0" borderId="191" xfId="3" applyNumberFormat="1" applyFont="1" applyBorder="1" applyAlignment="1">
      <alignment vertical="center"/>
    </xf>
    <xf numFmtId="168" fontId="7" fillId="0" borderId="192" xfId="3" applyNumberFormat="1" applyFont="1" applyBorder="1" applyAlignment="1">
      <alignment vertical="center"/>
    </xf>
    <xf numFmtId="168" fontId="7" fillId="0" borderId="189" xfId="3" applyNumberFormat="1" applyFont="1" applyBorder="1" applyAlignment="1">
      <alignment vertical="center"/>
    </xf>
    <xf numFmtId="41" fontId="7" fillId="8" borderId="195" xfId="3" applyNumberFormat="1" applyFont="1" applyFill="1" applyBorder="1" applyAlignment="1">
      <alignment vertical="center"/>
    </xf>
    <xf numFmtId="0" fontId="45" fillId="0" borderId="94" xfId="3" applyFont="1" applyBorder="1" applyAlignment="1">
      <alignment vertical="center"/>
    </xf>
    <xf numFmtId="178" fontId="45" fillId="0" borderId="94" xfId="3" applyNumberFormat="1" applyFont="1" applyBorder="1" applyAlignment="1">
      <alignment vertical="center"/>
    </xf>
    <xf numFmtId="0" fontId="41" fillId="0" borderId="0" xfId="3" quotePrefix="1" applyFont="1" applyAlignment="1">
      <alignment horizontal="left" vertical="top" wrapText="1"/>
    </xf>
    <xf numFmtId="0" fontId="7" fillId="0" borderId="196" xfId="3" applyFont="1" applyBorder="1" applyAlignment="1">
      <alignment vertical="center"/>
    </xf>
    <xf numFmtId="0" fontId="7" fillId="0" borderId="196" xfId="3" applyFont="1" applyBorder="1" applyAlignment="1">
      <alignment horizontal="right" vertical="center"/>
    </xf>
    <xf numFmtId="0" fontId="7" fillId="0" borderId="197" xfId="3" applyFont="1" applyBorder="1" applyAlignment="1">
      <alignment horizontal="right" vertical="center"/>
    </xf>
    <xf numFmtId="175" fontId="7" fillId="0" borderId="197" xfId="3" applyNumberFormat="1" applyFont="1" applyBorder="1" applyAlignment="1">
      <alignment horizontal="right" vertical="center"/>
    </xf>
    <xf numFmtId="0" fontId="29" fillId="0" borderId="171" xfId="3" applyFont="1" applyBorder="1" applyAlignment="1">
      <alignment vertical="center"/>
    </xf>
    <xf numFmtId="41" fontId="29" fillId="0" borderId="172" xfId="3" applyNumberFormat="1" applyFont="1" applyBorder="1" applyAlignment="1">
      <alignment vertical="center"/>
    </xf>
    <xf numFmtId="41" fontId="7" fillId="0" borderId="173" xfId="3" applyNumberFormat="1" applyFont="1" applyBorder="1" applyAlignment="1">
      <alignment vertical="center"/>
    </xf>
    <xf numFmtId="41" fontId="7" fillId="0" borderId="174" xfId="3" applyNumberFormat="1" applyFont="1" applyBorder="1" applyAlignment="1">
      <alignment vertical="center"/>
    </xf>
    <xf numFmtId="41" fontId="7" fillId="0" borderId="198" xfId="3" applyNumberFormat="1" applyFont="1" applyBorder="1" applyAlignment="1">
      <alignment vertical="center"/>
    </xf>
    <xf numFmtId="41" fontId="7" fillId="0" borderId="199" xfId="3" applyNumberFormat="1" applyFont="1" applyBorder="1" applyAlignment="1">
      <alignment vertical="center"/>
    </xf>
    <xf numFmtId="37" fontId="7" fillId="0" borderId="186" xfId="3" applyNumberFormat="1" applyFont="1" applyBorder="1" applyAlignment="1">
      <alignment vertical="center"/>
    </xf>
    <xf numFmtId="37" fontId="7" fillId="0" borderId="188" xfId="3" applyNumberFormat="1" applyFont="1" applyBorder="1" applyAlignment="1">
      <alignment vertical="center"/>
    </xf>
    <xf numFmtId="165" fontId="29" fillId="0" borderId="200" xfId="3" applyNumberFormat="1" applyFont="1" applyBorder="1" applyAlignment="1">
      <alignment horizontal="right" vertical="center"/>
    </xf>
    <xf numFmtId="165" fontId="7" fillId="0" borderId="178" xfId="17" applyNumberFormat="1" applyFont="1" applyBorder="1" applyAlignment="1" applyProtection="1">
      <alignment horizontal="right" vertical="center"/>
      <protection locked="0"/>
    </xf>
    <xf numFmtId="165" fontId="7" fillId="0" borderId="186" xfId="3" applyNumberFormat="1" applyFont="1" applyBorder="1" applyAlignment="1">
      <alignment horizontal="right" vertical="center"/>
    </xf>
    <xf numFmtId="37" fontId="7" fillId="0" borderId="201" xfId="3" applyNumberFormat="1" applyFont="1" applyBorder="1" applyAlignment="1">
      <alignment vertical="center"/>
    </xf>
    <xf numFmtId="37" fontId="7" fillId="0" borderId="202" xfId="3" applyNumberFormat="1" applyFont="1" applyBorder="1" applyAlignment="1">
      <alignment vertical="center"/>
    </xf>
    <xf numFmtId="0" fontId="45" fillId="0" borderId="181" xfId="3" applyFont="1" applyBorder="1" applyAlignment="1">
      <alignment vertical="center"/>
    </xf>
    <xf numFmtId="174" fontId="41" fillId="0" borderId="181" xfId="3" applyNumberFormat="1" applyFont="1" applyBorder="1" applyAlignment="1">
      <alignment vertical="center"/>
    </xf>
    <xf numFmtId="174" fontId="45" fillId="0" borderId="181" xfId="3" applyNumberFormat="1" applyFont="1" applyBorder="1" applyAlignment="1">
      <alignment vertical="center"/>
    </xf>
    <xf numFmtId="0" fontId="20" fillId="0" borderId="167" xfId="3" applyFont="1" applyBorder="1" applyAlignment="1">
      <alignment horizontal="center" vertical="center"/>
    </xf>
    <xf numFmtId="166" fontId="20" fillId="0" borderId="168" xfId="3" applyNumberFormat="1" applyFont="1" applyBorder="1" applyAlignment="1">
      <alignment horizontal="right" vertical="center"/>
    </xf>
    <xf numFmtId="166" fontId="19" fillId="0" borderId="169" xfId="3" applyNumberFormat="1" applyFont="1" applyBorder="1" applyAlignment="1">
      <alignment horizontal="right" vertical="center"/>
    </xf>
    <xf numFmtId="166" fontId="19" fillId="0" borderId="170" xfId="3" applyNumberFormat="1" applyFont="1" applyBorder="1" applyAlignment="1">
      <alignment horizontal="right" vertical="center"/>
    </xf>
    <xf numFmtId="166" fontId="19" fillId="0" borderId="167" xfId="3" applyNumberFormat="1" applyFont="1" applyBorder="1" applyAlignment="1">
      <alignment horizontal="right" vertical="center"/>
    </xf>
    <xf numFmtId="166" fontId="19" fillId="0" borderId="169" xfId="3" quotePrefix="1" applyNumberFormat="1" applyFont="1" applyBorder="1" applyAlignment="1">
      <alignment horizontal="right" vertical="center"/>
    </xf>
    <xf numFmtId="0" fontId="17" fillId="0" borderId="167" xfId="3" applyFont="1" applyBorder="1" applyAlignment="1">
      <alignment vertical="center"/>
    </xf>
    <xf numFmtId="166" fontId="20" fillId="0" borderId="169" xfId="3" quotePrefix="1" applyNumberFormat="1" applyFont="1" applyBorder="1" applyAlignment="1">
      <alignment horizontal="right" vertical="center"/>
    </xf>
    <xf numFmtId="166" fontId="20" fillId="0" borderId="170" xfId="3" applyNumberFormat="1" applyFont="1" applyBorder="1" applyAlignment="1">
      <alignment horizontal="right" vertical="center"/>
    </xf>
    <xf numFmtId="0" fontId="20" fillId="0" borderId="203" xfId="3" applyFont="1" applyBorder="1" applyAlignment="1">
      <alignment horizontal="left" vertical="center"/>
    </xf>
    <xf numFmtId="165" fontId="20" fillId="0" borderId="204" xfId="3" applyNumberFormat="1" applyFont="1" applyBorder="1" applyAlignment="1">
      <alignment horizontal="right" vertical="center"/>
    </xf>
    <xf numFmtId="165" fontId="19" fillId="0" borderId="205" xfId="3" applyNumberFormat="1" applyFont="1" applyBorder="1" applyAlignment="1">
      <alignment horizontal="right" vertical="center"/>
    </xf>
    <xf numFmtId="165" fontId="19" fillId="0" borderId="206" xfId="3" applyNumberFormat="1" applyFont="1" applyBorder="1" applyAlignment="1">
      <alignment horizontal="right" vertical="center"/>
    </xf>
    <xf numFmtId="165" fontId="19" fillId="0" borderId="206" xfId="3" quotePrefix="1" applyNumberFormat="1" applyFont="1" applyBorder="1" applyAlignment="1">
      <alignment horizontal="right" vertical="center" wrapText="1"/>
    </xf>
    <xf numFmtId="165" fontId="19" fillId="0" borderId="203" xfId="3" applyNumberFormat="1" applyFont="1" applyBorder="1" applyAlignment="1">
      <alignment horizontal="right" vertical="center"/>
    </xf>
    <xf numFmtId="0" fontId="20" fillId="0" borderId="133" xfId="3" applyFont="1" applyBorder="1" applyAlignment="1">
      <alignment horizontal="left" vertical="center"/>
    </xf>
    <xf numFmtId="165" fontId="20" fillId="0" borderId="207" xfId="3" applyNumberFormat="1" applyFont="1" applyBorder="1" applyAlignment="1">
      <alignment horizontal="right" vertical="center"/>
    </xf>
    <xf numFmtId="165" fontId="19" fillId="0" borderId="208" xfId="3" applyNumberFormat="1" applyFont="1" applyBorder="1" applyAlignment="1">
      <alignment horizontal="right" vertical="center"/>
    </xf>
    <xf numFmtId="165" fontId="19" fillId="0" borderId="209" xfId="3" applyNumberFormat="1" applyFont="1" applyBorder="1" applyAlignment="1">
      <alignment horizontal="right" vertical="center"/>
    </xf>
    <xf numFmtId="165" fontId="19" fillId="0" borderId="133" xfId="3" applyNumberFormat="1" applyFont="1" applyBorder="1" applyAlignment="1">
      <alignment horizontal="right" vertical="center"/>
    </xf>
    <xf numFmtId="41" fontId="20" fillId="0" borderId="207" xfId="3" applyNumberFormat="1" applyFont="1" applyBorder="1" applyAlignment="1">
      <alignment horizontal="right" vertical="center"/>
    </xf>
    <xf numFmtId="41" fontId="19" fillId="0" borderId="208" xfId="3" applyNumberFormat="1" applyFont="1" applyBorder="1" applyAlignment="1">
      <alignment horizontal="right" vertical="center"/>
    </xf>
    <xf numFmtId="41" fontId="19" fillId="0" borderId="209" xfId="3" applyNumberFormat="1" applyFont="1" applyBorder="1" applyAlignment="1">
      <alignment horizontal="right" vertical="center"/>
    </xf>
    <xf numFmtId="41" fontId="19" fillId="0" borderId="133" xfId="3" applyNumberFormat="1" applyFont="1" applyBorder="1" applyAlignment="1">
      <alignment horizontal="right" vertical="center"/>
    </xf>
    <xf numFmtId="0" fontId="19" fillId="0" borderId="133" xfId="3" applyFont="1" applyBorder="1" applyAlignment="1">
      <alignment horizontal="left" vertical="center" indent="1"/>
    </xf>
    <xf numFmtId="0" fontId="19" fillId="0" borderId="133" xfId="3" applyFont="1" applyBorder="1" applyAlignment="1">
      <alignment horizontal="left" vertical="center"/>
    </xf>
    <xf numFmtId="0" fontId="17" fillId="0" borderId="133" xfId="3" applyFont="1" applyBorder="1" applyAlignment="1">
      <alignment vertical="center"/>
    </xf>
    <xf numFmtId="0" fontId="20" fillId="0" borderId="210" xfId="3" applyFont="1" applyBorder="1" applyAlignment="1">
      <alignment vertical="center"/>
    </xf>
    <xf numFmtId="165" fontId="20" fillId="0" borderId="211" xfId="3" applyNumberFormat="1" applyFont="1" applyBorder="1" applyAlignment="1">
      <alignment horizontal="right" vertical="center"/>
    </xf>
    <xf numFmtId="165" fontId="19" fillId="0" borderId="212" xfId="3" applyNumberFormat="1" applyFont="1" applyBorder="1" applyAlignment="1">
      <alignment horizontal="right" vertical="center"/>
    </xf>
    <xf numFmtId="165" fontId="19" fillId="0" borderId="213" xfId="3" applyNumberFormat="1" applyFont="1" applyBorder="1" applyAlignment="1">
      <alignment horizontal="right" vertical="center"/>
    </xf>
    <xf numFmtId="165" fontId="19" fillId="0" borderId="210" xfId="3" applyNumberFormat="1" applyFont="1" applyBorder="1" applyAlignment="1">
      <alignment horizontal="right" vertical="center"/>
    </xf>
    <xf numFmtId="0" fontId="59" fillId="0" borderId="181" xfId="3" applyFont="1" applyBorder="1" applyAlignment="1">
      <alignment horizontal="left" vertical="center"/>
    </xf>
    <xf numFmtId="179" fontId="58" fillId="0" borderId="181" xfId="3" applyNumberFormat="1" applyFont="1" applyBorder="1" applyAlignment="1">
      <alignment horizontal="right" vertical="center"/>
    </xf>
    <xf numFmtId="179" fontId="59" fillId="0" borderId="181" xfId="3" applyNumberFormat="1" applyFont="1" applyBorder="1" applyAlignment="1">
      <alignment horizontal="right" vertical="center"/>
    </xf>
    <xf numFmtId="0" fontId="19" fillId="0" borderId="203" xfId="3" applyFont="1" applyBorder="1" applyAlignment="1">
      <alignment horizontal="left" vertical="center"/>
    </xf>
    <xf numFmtId="166" fontId="20" fillId="0" borderId="204" xfId="3" applyNumberFormat="1" applyFont="1" applyBorder="1" applyAlignment="1">
      <alignment horizontal="right" vertical="center"/>
    </xf>
    <xf numFmtId="166" fontId="19" fillId="0" borderId="205" xfId="3" applyNumberFormat="1" applyFont="1" applyBorder="1" applyAlignment="1">
      <alignment horizontal="right" vertical="center"/>
    </xf>
    <xf numFmtId="166" fontId="19" fillId="0" borderId="206" xfId="3" applyNumberFormat="1" applyFont="1" applyBorder="1" applyAlignment="1">
      <alignment horizontal="right" vertical="center"/>
    </xf>
    <xf numFmtId="166" fontId="19" fillId="0" borderId="203" xfId="3" applyNumberFormat="1" applyFont="1" applyBorder="1" applyAlignment="1">
      <alignment horizontal="right" vertical="center"/>
    </xf>
    <xf numFmtId="166" fontId="19" fillId="0" borderId="205" xfId="3" quotePrefix="1" applyNumberFormat="1" applyFont="1" applyBorder="1" applyAlignment="1">
      <alignment horizontal="right" vertical="center"/>
    </xf>
    <xf numFmtId="37" fontId="20" fillId="0" borderId="207" xfId="3" applyNumberFormat="1" applyFont="1" applyBorder="1" applyAlignment="1">
      <alignment horizontal="right" vertical="center"/>
    </xf>
    <xf numFmtId="37" fontId="19" fillId="0" borderId="208" xfId="3" applyNumberFormat="1" applyFont="1" applyBorder="1" applyAlignment="1">
      <alignment horizontal="right" vertical="center"/>
    </xf>
    <xf numFmtId="37" fontId="19" fillId="0" borderId="209" xfId="3" applyNumberFormat="1" applyFont="1" applyBorder="1" applyAlignment="1">
      <alignment horizontal="right" vertical="center"/>
    </xf>
    <xf numFmtId="37" fontId="19" fillId="0" borderId="133" xfId="3" applyNumberFormat="1" applyFont="1" applyBorder="1" applyAlignment="1">
      <alignment horizontal="right" vertical="center"/>
    </xf>
    <xf numFmtId="37" fontId="29" fillId="0" borderId="207" xfId="3" applyNumberFormat="1" applyFont="1" applyBorder="1"/>
    <xf numFmtId="37" fontId="7" fillId="0" borderId="209" xfId="3" applyNumberFormat="1" applyFont="1" applyBorder="1"/>
    <xf numFmtId="37" fontId="7" fillId="0" borderId="133" xfId="3" applyNumberFormat="1" applyFont="1" applyBorder="1"/>
    <xf numFmtId="0" fontId="19" fillId="0" borderId="133" xfId="3" applyFont="1" applyBorder="1" applyAlignment="1">
      <alignment horizontal="left" vertical="center" wrapText="1" indent="1"/>
    </xf>
    <xf numFmtId="0" fontId="19" fillId="0" borderId="210" xfId="3" applyFont="1" applyBorder="1" applyAlignment="1">
      <alignment horizontal="left" vertical="center"/>
    </xf>
    <xf numFmtId="41" fontId="20" fillId="0" borderId="211" xfId="3" applyNumberFormat="1" applyFont="1" applyBorder="1" applyAlignment="1">
      <alignment horizontal="right" vertical="center"/>
    </xf>
    <xf numFmtId="41" fontId="19" fillId="0" borderId="212" xfId="3" applyNumberFormat="1" applyFont="1" applyBorder="1" applyAlignment="1">
      <alignment horizontal="right" vertical="center"/>
    </xf>
    <xf numFmtId="41" fontId="19" fillId="0" borderId="213" xfId="3" applyNumberFormat="1" applyFont="1" applyBorder="1" applyAlignment="1">
      <alignment horizontal="right" vertical="center"/>
    </xf>
    <xf numFmtId="41" fontId="19" fillId="0" borderId="210" xfId="3" applyNumberFormat="1" applyFont="1" applyBorder="1" applyAlignment="1">
      <alignment horizontal="right" vertical="center"/>
    </xf>
    <xf numFmtId="41" fontId="19" fillId="0" borderId="169" xfId="3" quotePrefix="1" applyNumberFormat="1" applyFont="1" applyBorder="1" applyAlignment="1">
      <alignment horizontal="right" vertical="center"/>
    </xf>
    <xf numFmtId="41" fontId="19" fillId="0" borderId="170" xfId="3" applyNumberFormat="1" applyFont="1" applyBorder="1" applyAlignment="1">
      <alignment horizontal="right" vertical="center"/>
    </xf>
    <xf numFmtId="41" fontId="19" fillId="0" borderId="205" xfId="3" quotePrefix="1" applyNumberFormat="1" applyFont="1" applyBorder="1" applyAlignment="1">
      <alignment horizontal="right" vertical="center"/>
    </xf>
    <xf numFmtId="41" fontId="19" fillId="0" borderId="206" xfId="3" applyNumberFormat="1" applyFont="1" applyBorder="1" applyAlignment="1">
      <alignment horizontal="right" vertical="center"/>
    </xf>
    <xf numFmtId="0" fontId="57" fillId="0" borderId="133" xfId="3" applyFont="1" applyBorder="1" applyAlignment="1">
      <alignment vertical="center"/>
    </xf>
    <xf numFmtId="37" fontId="20" fillId="0" borderId="207" xfId="3" applyNumberFormat="1" applyFont="1" applyBorder="1" applyAlignment="1">
      <alignment vertical="center"/>
    </xf>
    <xf numFmtId="37" fontId="19" fillId="0" borderId="208" xfId="3" applyNumberFormat="1" applyFont="1" applyBorder="1" applyAlignment="1">
      <alignment vertical="center"/>
    </xf>
    <xf numFmtId="37" fontId="19" fillId="0" borderId="209" xfId="3" applyNumberFormat="1" applyFont="1" applyBorder="1" applyAlignment="1">
      <alignment vertical="center"/>
    </xf>
    <xf numFmtId="37" fontId="19" fillId="0" borderId="133" xfId="3" applyNumberFormat="1" applyFont="1" applyBorder="1" applyAlignment="1">
      <alignment vertical="center"/>
    </xf>
    <xf numFmtId="37" fontId="19" fillId="0" borderId="208" xfId="3" quotePrefix="1" applyNumberFormat="1" applyFont="1" applyBorder="1" applyAlignment="1">
      <alignment vertical="center"/>
    </xf>
    <xf numFmtId="37" fontId="19" fillId="0" borderId="209" xfId="3" quotePrefix="1" applyNumberFormat="1" applyFont="1" applyBorder="1" applyAlignment="1">
      <alignment vertical="center"/>
    </xf>
    <xf numFmtId="37" fontId="20" fillId="0" borderId="211" xfId="3" applyNumberFormat="1" applyFont="1" applyBorder="1" applyAlignment="1">
      <alignment horizontal="right" vertical="center"/>
    </xf>
    <xf numFmtId="37" fontId="19" fillId="0" borderId="212" xfId="3" applyNumberFormat="1" applyFont="1" applyBorder="1" applyAlignment="1">
      <alignment horizontal="right" vertical="center"/>
    </xf>
    <xf numFmtId="37" fontId="19" fillId="0" borderId="213" xfId="3" applyNumberFormat="1" applyFont="1" applyBorder="1" applyAlignment="1">
      <alignment horizontal="right" vertical="center"/>
    </xf>
    <xf numFmtId="37" fontId="19" fillId="0" borderId="210" xfId="3" applyNumberFormat="1" applyFont="1" applyBorder="1" applyAlignment="1">
      <alignment horizontal="right" vertical="center"/>
    </xf>
    <xf numFmtId="0" fontId="58" fillId="0" borderId="181" xfId="3" applyFont="1" applyBorder="1" applyAlignment="1">
      <alignment vertical="center"/>
    </xf>
    <xf numFmtId="180" fontId="58" fillId="0" borderId="181" xfId="3" applyNumberFormat="1" applyFont="1" applyBorder="1" applyAlignment="1">
      <alignment horizontal="right" vertical="center"/>
    </xf>
    <xf numFmtId="0" fontId="57" fillId="0" borderId="75" xfId="3" applyFont="1" applyBorder="1" applyAlignment="1" applyProtection="1">
      <alignment vertical="center"/>
      <protection locked="0"/>
    </xf>
    <xf numFmtId="0" fontId="15" fillId="0" borderId="75" xfId="3" applyFont="1" applyBorder="1" applyAlignment="1" applyProtection="1">
      <alignment horizontal="center" vertical="center"/>
      <protection locked="0"/>
    </xf>
    <xf numFmtId="0" fontId="47" fillId="0" borderId="75" xfId="3" applyFont="1" applyBorder="1" applyAlignment="1" applyProtection="1">
      <alignment vertical="center"/>
      <protection locked="0"/>
    </xf>
    <xf numFmtId="166" fontId="20" fillId="0" borderId="76" xfId="3" applyNumberFormat="1" applyFont="1" applyBorder="1" applyAlignment="1" applyProtection="1">
      <alignment horizontal="right" vertical="center"/>
      <protection locked="0"/>
    </xf>
    <xf numFmtId="166" fontId="19" fillId="0" borderId="77" xfId="3" applyNumberFormat="1" applyFont="1" applyBorder="1" applyAlignment="1" applyProtection="1">
      <alignment horizontal="right" vertical="center"/>
      <protection locked="0"/>
    </xf>
    <xf numFmtId="166" fontId="19" fillId="0" borderId="78" xfId="3" applyNumberFormat="1" applyFont="1" applyBorder="1" applyAlignment="1" applyProtection="1">
      <alignment horizontal="right" vertical="center"/>
      <protection locked="0"/>
    </xf>
    <xf numFmtId="166" fontId="19" fillId="0" borderId="75" xfId="3" applyNumberFormat="1" applyFont="1" applyBorder="1" applyAlignment="1" applyProtection="1">
      <alignment horizontal="right" vertical="center"/>
      <protection locked="0"/>
    </xf>
    <xf numFmtId="166" fontId="19" fillId="0" borderId="77" xfId="3" quotePrefix="1" applyNumberFormat="1" applyFont="1" applyBorder="1" applyAlignment="1" applyProtection="1">
      <alignment horizontal="right" vertical="center"/>
      <protection locked="0"/>
    </xf>
    <xf numFmtId="0" fontId="19" fillId="0" borderId="182" xfId="3" applyFont="1" applyBorder="1" applyAlignment="1" applyProtection="1">
      <alignment horizontal="left" vertical="center"/>
      <protection locked="0"/>
    </xf>
    <xf numFmtId="165" fontId="20" fillId="0" borderId="183" xfId="3" applyNumberFormat="1" applyFont="1" applyBorder="1" applyAlignment="1" applyProtection="1">
      <alignment horizontal="right" vertical="center"/>
      <protection locked="0"/>
    </xf>
    <xf numFmtId="165" fontId="19" fillId="0" borderId="184" xfId="3" applyNumberFormat="1" applyFont="1" applyBorder="1" applyAlignment="1">
      <alignment horizontal="right" vertical="center"/>
    </xf>
    <xf numFmtId="165" fontId="19" fillId="0" borderId="185" xfId="3" applyNumberFormat="1" applyFont="1" applyBorder="1" applyAlignment="1">
      <alignment horizontal="right" vertical="center"/>
    </xf>
    <xf numFmtId="165" fontId="19" fillId="0" borderId="182" xfId="3" applyNumberFormat="1" applyFont="1" applyBorder="1" applyAlignment="1">
      <alignment horizontal="right" vertical="center"/>
    </xf>
    <xf numFmtId="165" fontId="19" fillId="0" borderId="184" xfId="3" applyNumberFormat="1" applyFont="1" applyBorder="1" applyAlignment="1">
      <alignment vertical="center"/>
    </xf>
    <xf numFmtId="165" fontId="19" fillId="0" borderId="185" xfId="3" applyNumberFormat="1" applyFont="1" applyBorder="1" applyAlignment="1">
      <alignment vertical="center"/>
    </xf>
    <xf numFmtId="0" fontId="19" fillId="0" borderId="186" xfId="3" applyFont="1" applyBorder="1" applyAlignment="1" applyProtection="1">
      <alignment horizontal="left" vertical="center"/>
      <protection locked="0"/>
    </xf>
    <xf numFmtId="41" fontId="20" fillId="0" borderId="187" xfId="3" applyNumberFormat="1" applyFont="1" applyBorder="1" applyAlignment="1" applyProtection="1">
      <alignment horizontal="right" vertical="center"/>
      <protection locked="0"/>
    </xf>
    <xf numFmtId="41" fontId="19" fillId="0" borderId="188" xfId="3" applyNumberFormat="1" applyFont="1" applyBorder="1" applyAlignment="1">
      <alignment horizontal="right" vertical="center"/>
    </xf>
    <xf numFmtId="41" fontId="19" fillId="0" borderId="178" xfId="3" applyNumberFormat="1" applyFont="1" applyBorder="1" applyAlignment="1">
      <alignment horizontal="right" vertical="center"/>
    </xf>
    <xf numFmtId="41" fontId="19" fillId="0" borderId="186" xfId="3" applyNumberFormat="1" applyFont="1" applyBorder="1" applyAlignment="1">
      <alignment horizontal="right" vertical="center"/>
    </xf>
    <xf numFmtId="41" fontId="19" fillId="0" borderId="188" xfId="3" applyNumberFormat="1" applyFont="1" applyBorder="1" applyAlignment="1">
      <alignment vertical="center"/>
    </xf>
    <xf numFmtId="41" fontId="19" fillId="0" borderId="178" xfId="3" applyNumberFormat="1" applyFont="1" applyBorder="1" applyAlignment="1">
      <alignment vertical="center"/>
    </xf>
    <xf numFmtId="0" fontId="2" fillId="0" borderId="187" xfId="3" applyFont="1" applyBorder="1" applyProtection="1">
      <protection locked="0"/>
    </xf>
    <xf numFmtId="0" fontId="19" fillId="0" borderId="186" xfId="3" quotePrefix="1" applyFont="1" applyBorder="1" applyAlignment="1" applyProtection="1">
      <alignment horizontal="left" vertical="center" indent="1"/>
      <protection locked="0"/>
    </xf>
    <xf numFmtId="165" fontId="20" fillId="0" borderId="187" xfId="3" applyNumberFormat="1" applyFont="1" applyBorder="1" applyAlignment="1" applyProtection="1">
      <alignment horizontal="right" vertical="center"/>
      <protection locked="0"/>
    </xf>
    <xf numFmtId="165" fontId="19" fillId="0" borderId="188" xfId="3" applyNumberFormat="1" applyFont="1" applyBorder="1" applyAlignment="1">
      <alignment horizontal="right" vertical="center"/>
    </xf>
    <xf numFmtId="165" fontId="19" fillId="0" borderId="178" xfId="3" applyNumberFormat="1" applyFont="1" applyBorder="1" applyAlignment="1">
      <alignment horizontal="right" vertical="center"/>
    </xf>
    <xf numFmtId="165" fontId="19" fillId="0" borderId="186" xfId="3" applyNumberFormat="1" applyFont="1" applyBorder="1" applyAlignment="1">
      <alignment horizontal="right" vertical="center"/>
    </xf>
    <xf numFmtId="165" fontId="19" fillId="0" borderId="188" xfId="3" applyNumberFormat="1" applyFont="1" applyBorder="1" applyAlignment="1">
      <alignment vertical="center"/>
    </xf>
    <xf numFmtId="165" fontId="19" fillId="0" borderId="178" xfId="3" applyNumberFormat="1" applyFont="1" applyBorder="1" applyAlignment="1">
      <alignment vertical="center"/>
    </xf>
    <xf numFmtId="0" fontId="19" fillId="0" borderId="186" xfId="3" applyFont="1" applyBorder="1" applyAlignment="1" applyProtection="1">
      <alignment horizontal="left" vertical="center" indent="1"/>
      <protection locked="0"/>
    </xf>
    <xf numFmtId="0" fontId="20" fillId="0" borderId="186" xfId="3" applyFont="1" applyBorder="1" applyAlignment="1" applyProtection="1">
      <alignment horizontal="left" vertical="center"/>
      <protection locked="0"/>
    </xf>
    <xf numFmtId="0" fontId="19" fillId="0" borderId="189" xfId="3" applyFont="1" applyBorder="1" applyAlignment="1" applyProtection="1">
      <alignment horizontal="left" vertical="center"/>
      <protection locked="0"/>
    </xf>
    <xf numFmtId="41" fontId="20" fillId="0" borderId="190" xfId="3" applyNumberFormat="1" applyFont="1" applyBorder="1" applyAlignment="1" applyProtection="1">
      <alignment horizontal="right" vertical="center"/>
      <protection locked="0"/>
    </xf>
    <xf numFmtId="41" fontId="19" fillId="0" borderId="191" xfId="3" applyNumberFormat="1" applyFont="1" applyBorder="1" applyAlignment="1">
      <alignment horizontal="right" vertical="center"/>
    </xf>
    <xf numFmtId="41" fontId="19" fillId="0" borderId="192" xfId="3" applyNumberFormat="1" applyFont="1" applyBorder="1" applyAlignment="1">
      <alignment horizontal="right" vertical="center"/>
    </xf>
    <xf numFmtId="41" fontId="19" fillId="0" borderId="189" xfId="3" applyNumberFormat="1" applyFont="1" applyBorder="1" applyAlignment="1">
      <alignment horizontal="right" vertical="center"/>
    </xf>
    <xf numFmtId="41" fontId="19" fillId="0" borderId="191" xfId="3" applyNumberFormat="1" applyFont="1" applyBorder="1" applyAlignment="1">
      <alignment vertical="center"/>
    </xf>
    <xf numFmtId="41" fontId="19" fillId="0" borderId="192" xfId="3" applyNumberFormat="1" applyFont="1" applyBorder="1" applyAlignment="1">
      <alignment vertical="center"/>
    </xf>
    <xf numFmtId="0" fontId="20" fillId="0" borderId="75" xfId="3" applyFont="1" applyBorder="1" applyAlignment="1" applyProtection="1">
      <alignment horizontal="left" vertical="center"/>
      <protection locked="0"/>
    </xf>
    <xf numFmtId="165" fontId="20" fillId="0" borderId="76" xfId="3" applyNumberFormat="1" applyFont="1" applyBorder="1" applyAlignment="1" applyProtection="1">
      <alignment horizontal="right" vertical="center"/>
      <protection locked="0"/>
    </xf>
    <xf numFmtId="165" fontId="19" fillId="0" borderId="77" xfId="3" applyNumberFormat="1" applyFont="1" applyBorder="1" applyAlignment="1">
      <alignment horizontal="right" vertical="center"/>
    </xf>
    <xf numFmtId="165" fontId="19" fillId="0" borderId="78" xfId="3" applyNumberFormat="1" applyFont="1" applyBorder="1" applyAlignment="1">
      <alignment horizontal="right" vertical="center"/>
    </xf>
    <xf numFmtId="165" fontId="19" fillId="0" borderId="75" xfId="3" applyNumberFormat="1" applyFont="1" applyBorder="1" applyAlignment="1">
      <alignment horizontal="right" vertical="center"/>
    </xf>
    <xf numFmtId="165" fontId="19" fillId="0" borderId="77" xfId="3" applyNumberFormat="1" applyFont="1" applyBorder="1" applyAlignment="1">
      <alignment vertical="center"/>
    </xf>
    <xf numFmtId="165" fontId="19" fillId="0" borderId="78" xfId="3" applyNumberFormat="1" applyFont="1" applyBorder="1" applyAlignment="1">
      <alignment vertical="center"/>
    </xf>
    <xf numFmtId="0" fontId="17" fillId="0" borderId="182" xfId="3" applyFont="1" applyBorder="1" applyAlignment="1" applyProtection="1">
      <alignment vertical="center"/>
      <protection locked="0"/>
    </xf>
    <xf numFmtId="41" fontId="17" fillId="0" borderId="183" xfId="3" applyNumberFormat="1" applyFont="1" applyBorder="1" applyAlignment="1" applyProtection="1">
      <alignment vertical="center"/>
      <protection locked="0"/>
    </xf>
    <xf numFmtId="41" fontId="57" fillId="0" borderId="184" xfId="3" applyNumberFormat="1" applyFont="1" applyBorder="1" applyAlignment="1">
      <alignment vertical="center"/>
    </xf>
    <xf numFmtId="41" fontId="57" fillId="0" borderId="185" xfId="3" applyNumberFormat="1" applyFont="1" applyBorder="1" applyAlignment="1">
      <alignment vertical="center"/>
    </xf>
    <xf numFmtId="41" fontId="57" fillId="0" borderId="182" xfId="3" applyNumberFormat="1" applyFont="1" applyBorder="1" applyAlignment="1">
      <alignment vertical="center"/>
    </xf>
    <xf numFmtId="41" fontId="15" fillId="0" borderId="187" xfId="3" applyNumberFormat="1" applyFont="1" applyBorder="1" applyAlignment="1" applyProtection="1">
      <alignment horizontal="right" vertical="center"/>
      <protection locked="0"/>
    </xf>
    <xf numFmtId="41" fontId="54" fillId="0" borderId="188" xfId="3" applyNumberFormat="1" applyFont="1" applyBorder="1" applyAlignment="1">
      <alignment horizontal="right" vertical="center"/>
    </xf>
    <xf numFmtId="41" fontId="54" fillId="0" borderId="178" xfId="3" applyNumberFormat="1" applyFont="1" applyBorder="1" applyAlignment="1">
      <alignment horizontal="right" vertical="center"/>
    </xf>
    <xf numFmtId="41" fontId="54" fillId="0" borderId="186" xfId="3" applyNumberFormat="1" applyFont="1" applyBorder="1" applyAlignment="1">
      <alignment horizontal="right" vertical="center"/>
    </xf>
    <xf numFmtId="0" fontId="7" fillId="0" borderId="186" xfId="3" applyFont="1" applyBorder="1" applyAlignment="1" applyProtection="1">
      <alignment vertical="center"/>
      <protection locked="0"/>
    </xf>
    <xf numFmtId="41" fontId="17" fillId="0" borderId="187" xfId="3" applyNumberFormat="1" applyFont="1" applyBorder="1" applyAlignment="1" applyProtection="1">
      <alignment vertical="center"/>
      <protection locked="0"/>
    </xf>
    <xf numFmtId="41" fontId="57" fillId="0" borderId="188" xfId="3" applyNumberFormat="1" applyFont="1" applyBorder="1" applyAlignment="1">
      <alignment vertical="center"/>
    </xf>
    <xf numFmtId="41" fontId="57" fillId="0" borderId="178" xfId="3" applyNumberFormat="1" applyFont="1" applyBorder="1" applyAlignment="1">
      <alignment vertical="center"/>
    </xf>
    <xf numFmtId="41" fontId="57" fillId="0" borderId="186" xfId="3" applyNumberFormat="1" applyFont="1" applyBorder="1" applyAlignment="1">
      <alignment vertical="center"/>
    </xf>
    <xf numFmtId="0" fontId="7" fillId="0" borderId="186" xfId="3" quotePrefix="1" applyFont="1" applyBorder="1" applyAlignment="1" applyProtection="1">
      <alignment horizontal="left" vertical="center" indent="1"/>
      <protection locked="0"/>
    </xf>
    <xf numFmtId="0" fontId="19" fillId="0" borderId="186" xfId="3" applyFont="1" applyBorder="1" applyAlignment="1" applyProtection="1">
      <alignment horizontal="left" vertical="center" indent="2"/>
      <protection locked="0"/>
    </xf>
    <xf numFmtId="0" fontId="19" fillId="0" borderId="186" xfId="3" applyFont="1" applyBorder="1" applyProtection="1">
      <protection locked="0"/>
    </xf>
    <xf numFmtId="41" fontId="20" fillId="0" borderId="187" xfId="3" applyNumberFormat="1" applyFont="1" applyBorder="1" applyAlignment="1" applyProtection="1">
      <alignment horizontal="right"/>
      <protection locked="0"/>
    </xf>
    <xf numFmtId="41" fontId="19" fillId="0" borderId="188" xfId="3" applyNumberFormat="1" applyFont="1" applyBorder="1" applyAlignment="1">
      <alignment horizontal="right"/>
    </xf>
    <xf numFmtId="41" fontId="19" fillId="0" borderId="178" xfId="3" applyNumberFormat="1" applyFont="1" applyBorder="1" applyAlignment="1">
      <alignment horizontal="right"/>
    </xf>
    <xf numFmtId="41" fontId="19" fillId="0" borderId="186" xfId="3" applyNumberFormat="1" applyFont="1" applyBorder="1" applyAlignment="1">
      <alignment horizontal="right"/>
    </xf>
    <xf numFmtId="41" fontId="19" fillId="0" borderId="188" xfId="3" applyNumberFormat="1" applyFont="1" applyBorder="1"/>
    <xf numFmtId="41" fontId="19" fillId="0" borderId="178" xfId="3" applyNumberFormat="1" applyFont="1" applyBorder="1"/>
    <xf numFmtId="0" fontId="20" fillId="0" borderId="189" xfId="3" applyFont="1" applyBorder="1" applyAlignment="1" applyProtection="1">
      <alignment vertical="center"/>
      <protection locked="0"/>
    </xf>
    <xf numFmtId="165" fontId="20" fillId="0" borderId="190" xfId="3" applyNumberFormat="1" applyFont="1" applyBorder="1" applyAlignment="1" applyProtection="1">
      <alignment horizontal="right" vertical="center"/>
      <protection locked="0"/>
    </xf>
    <xf numFmtId="165" fontId="19" fillId="0" borderId="191" xfId="3" applyNumberFormat="1" applyFont="1" applyBorder="1" applyAlignment="1">
      <alignment horizontal="right" vertical="center"/>
    </xf>
    <xf numFmtId="165" fontId="19" fillId="0" borderId="192" xfId="3" applyNumberFormat="1" applyFont="1" applyBorder="1" applyAlignment="1">
      <alignment horizontal="right" vertical="center"/>
    </xf>
    <xf numFmtId="165" fontId="19" fillId="0" borderId="189" xfId="3" applyNumberFormat="1" applyFont="1" applyBorder="1" applyAlignment="1">
      <alignment horizontal="right" vertical="center"/>
    </xf>
    <xf numFmtId="165" fontId="19" fillId="0" borderId="191" xfId="3" applyNumberFormat="1" applyFont="1" applyBorder="1" applyAlignment="1">
      <alignment vertical="center"/>
    </xf>
    <xf numFmtId="165" fontId="19" fillId="0" borderId="192" xfId="3" applyNumberFormat="1" applyFont="1" applyBorder="1" applyAlignment="1">
      <alignment vertical="center"/>
    </xf>
    <xf numFmtId="0" fontId="60" fillId="0" borderId="94" xfId="3" applyFont="1" applyBorder="1" applyAlignment="1" applyProtection="1">
      <alignment vertical="center"/>
      <protection locked="0"/>
    </xf>
    <xf numFmtId="41" fontId="60" fillId="0" borderId="94" xfId="3" applyNumberFormat="1" applyFont="1" applyBorder="1" applyAlignment="1" applyProtection="1">
      <alignment horizontal="right" vertical="center"/>
      <protection locked="0"/>
    </xf>
    <xf numFmtId="41" fontId="49" fillId="0" borderId="94" xfId="3" applyNumberFormat="1" applyFont="1" applyBorder="1" applyAlignment="1" applyProtection="1">
      <alignment horizontal="right" vertical="center"/>
      <protection locked="0"/>
    </xf>
    <xf numFmtId="41" fontId="49" fillId="0" borderId="94" xfId="3" applyNumberFormat="1" applyFont="1" applyBorder="1" applyAlignment="1" applyProtection="1">
      <alignment vertical="center"/>
      <protection locked="0"/>
    </xf>
    <xf numFmtId="0" fontId="58" fillId="0" borderId="0" xfId="3" quotePrefix="1" applyFont="1" applyAlignment="1" applyProtection="1">
      <alignment vertical="center"/>
      <protection locked="0"/>
    </xf>
    <xf numFmtId="41" fontId="60" fillId="0" borderId="0" xfId="3" applyNumberFormat="1" applyFont="1" applyAlignment="1" applyProtection="1">
      <alignment horizontal="right" vertical="center"/>
      <protection locked="0"/>
    </xf>
    <xf numFmtId="41" fontId="49" fillId="0" borderId="0" xfId="3" applyNumberFormat="1" applyFont="1" applyAlignment="1" applyProtection="1">
      <alignment horizontal="right" vertical="center"/>
      <protection locked="0"/>
    </xf>
    <xf numFmtId="41" fontId="49" fillId="0" borderId="0" xfId="3" applyNumberFormat="1" applyFont="1" applyAlignment="1" applyProtection="1">
      <alignment vertical="center"/>
      <protection locked="0"/>
    </xf>
    <xf numFmtId="0" fontId="61" fillId="0" borderId="167" xfId="3" applyFont="1" applyBorder="1" applyAlignment="1">
      <alignment vertical="center"/>
    </xf>
    <xf numFmtId="0" fontId="15" fillId="0" borderId="167" xfId="3" applyFont="1" applyBorder="1" applyAlignment="1">
      <alignment horizontal="center" vertical="center"/>
    </xf>
    <xf numFmtId="166" fontId="29" fillId="0" borderId="168" xfId="3" applyNumberFormat="1" applyFont="1" applyBorder="1" applyAlignment="1">
      <alignment horizontal="right" vertical="center"/>
    </xf>
    <xf numFmtId="166" fontId="7" fillId="0" borderId="169" xfId="3" applyNumberFormat="1" applyFont="1" applyBorder="1" applyAlignment="1">
      <alignment horizontal="right" vertical="center"/>
    </xf>
    <xf numFmtId="166" fontId="7" fillId="0" borderId="169" xfId="4" applyNumberFormat="1" applyFont="1" applyBorder="1" applyAlignment="1">
      <alignment horizontal="right" vertical="center"/>
    </xf>
    <xf numFmtId="166" fontId="7" fillId="0" borderId="170" xfId="4" applyNumberFormat="1" applyFont="1" applyBorder="1" applyAlignment="1">
      <alignment horizontal="right" vertical="center"/>
    </xf>
    <xf numFmtId="166" fontId="7" fillId="0" borderId="167" xfId="4" applyNumberFormat="1" applyFont="1" applyBorder="1" applyAlignment="1">
      <alignment horizontal="right" vertical="center"/>
    </xf>
    <xf numFmtId="0" fontId="29" fillId="0" borderId="214" xfId="3" applyFont="1" applyBorder="1" applyAlignment="1">
      <alignment vertical="center"/>
    </xf>
    <xf numFmtId="41" fontId="29" fillId="0" borderId="215" xfId="3" applyNumberFormat="1" applyFont="1" applyBorder="1" applyAlignment="1">
      <alignment horizontal="right" vertical="center"/>
    </xf>
    <xf numFmtId="41" fontId="7" fillId="0" borderId="216" xfId="3" applyNumberFormat="1" applyFont="1" applyBorder="1" applyAlignment="1">
      <alignment vertical="center"/>
    </xf>
    <xf numFmtId="41" fontId="7" fillId="0" borderId="217" xfId="3" applyNumberFormat="1" applyFont="1" applyBorder="1" applyAlignment="1">
      <alignment vertical="center"/>
    </xf>
    <xf numFmtId="41" fontId="29" fillId="0" borderId="217" xfId="3" applyNumberFormat="1" applyFont="1" applyBorder="1" applyAlignment="1">
      <alignment vertical="center"/>
    </xf>
    <xf numFmtId="41" fontId="29" fillId="0" borderId="214" xfId="3" applyNumberFormat="1" applyFont="1" applyBorder="1" applyAlignment="1">
      <alignment vertical="center"/>
    </xf>
    <xf numFmtId="41" fontId="29" fillId="0" borderId="216" xfId="4" applyNumberFormat="1" applyFont="1" applyBorder="1" applyAlignment="1">
      <alignment vertical="center"/>
    </xf>
    <xf numFmtId="41" fontId="29" fillId="0" borderId="217" xfId="4" applyNumberFormat="1" applyFont="1" applyBorder="1" applyAlignment="1">
      <alignment vertical="center"/>
    </xf>
    <xf numFmtId="41" fontId="29" fillId="0" borderId="214" xfId="4" applyNumberFormat="1" applyFont="1" applyBorder="1" applyAlignment="1">
      <alignment vertical="center"/>
    </xf>
    <xf numFmtId="0" fontId="7" fillId="0" borderId="133" xfId="3" applyFont="1" applyBorder="1" applyAlignment="1">
      <alignment horizontal="left" vertical="center" indent="1"/>
    </xf>
    <xf numFmtId="37" fontId="29" fillId="0" borderId="207" xfId="3" applyNumberFormat="1" applyFont="1" applyBorder="1" applyAlignment="1">
      <alignment horizontal="right" vertical="center"/>
    </xf>
    <xf numFmtId="37" fontId="7" fillId="0" borderId="208" xfId="3" applyNumberFormat="1" applyFont="1" applyBorder="1" applyAlignment="1">
      <alignment vertical="center"/>
    </xf>
    <xf numFmtId="37" fontId="7" fillId="0" borderId="209" xfId="3" applyNumberFormat="1" applyFont="1" applyBorder="1" applyAlignment="1">
      <alignment vertical="center"/>
    </xf>
    <xf numFmtId="37" fontId="7" fillId="0" borderId="133" xfId="3" applyNumberFormat="1" applyFont="1" applyBorder="1" applyAlignment="1">
      <alignment vertical="center"/>
    </xf>
    <xf numFmtId="37" fontId="7" fillId="0" borderId="208" xfId="4" applyNumberFormat="1" applyFont="1" applyBorder="1" applyAlignment="1">
      <alignment vertical="center"/>
    </xf>
    <xf numFmtId="37" fontId="7" fillId="0" borderId="209" xfId="4" applyNumberFormat="1" applyFont="1" applyBorder="1" applyAlignment="1">
      <alignment vertical="center"/>
    </xf>
    <xf numFmtId="37" fontId="7" fillId="0" borderId="133" xfId="4" applyNumberFormat="1" applyFont="1" applyBorder="1" applyAlignment="1">
      <alignment vertical="center"/>
    </xf>
    <xf numFmtId="165" fontId="7" fillId="0" borderId="209" xfId="4" applyNumberFormat="1" applyFont="1" applyBorder="1" applyAlignment="1">
      <alignment vertical="center"/>
    </xf>
    <xf numFmtId="37" fontId="29" fillId="0" borderId="207" xfId="4" applyNumberFormat="1" applyFont="1" applyBorder="1" applyAlignment="1">
      <alignment horizontal="right" vertical="center"/>
    </xf>
    <xf numFmtId="165" fontId="7" fillId="0" borderId="208" xfId="3" applyNumberFormat="1" applyFont="1" applyBorder="1" applyAlignment="1">
      <alignment vertical="center"/>
    </xf>
    <xf numFmtId="165" fontId="7" fillId="0" borderId="209" xfId="3" applyNumberFormat="1" applyFont="1" applyBorder="1" applyAlignment="1">
      <alignment vertical="center"/>
    </xf>
    <xf numFmtId="165" fontId="7" fillId="0" borderId="133" xfId="3" applyNumberFormat="1" applyFont="1" applyBorder="1" applyAlignment="1">
      <alignment vertical="center"/>
    </xf>
    <xf numFmtId="165" fontId="7" fillId="0" borderId="208" xfId="4" applyNumberFormat="1" applyFont="1" applyBorder="1" applyAlignment="1">
      <alignment vertical="center"/>
    </xf>
    <xf numFmtId="165" fontId="7" fillId="0" borderId="133" xfId="4" applyNumberFormat="1" applyFont="1" applyBorder="1" applyAlignment="1">
      <alignment vertical="center"/>
    </xf>
    <xf numFmtId="0" fontId="29" fillId="0" borderId="133" xfId="3" applyFont="1" applyBorder="1" applyAlignment="1">
      <alignment horizontal="left" vertical="center" indent="1"/>
    </xf>
    <xf numFmtId="165" fontId="29" fillId="0" borderId="207" xfId="4" applyNumberFormat="1" applyFont="1" applyBorder="1" applyAlignment="1">
      <alignment horizontal="right" vertical="center"/>
    </xf>
    <xf numFmtId="41" fontId="7" fillId="0" borderId="208" xfId="3" applyNumberFormat="1" applyFont="1" applyBorder="1" applyAlignment="1">
      <alignment vertical="center"/>
    </xf>
    <xf numFmtId="0" fontId="29" fillId="0" borderId="133" xfId="3" applyFont="1" applyBorder="1" applyAlignment="1">
      <alignment vertical="center"/>
    </xf>
    <xf numFmtId="165" fontId="29" fillId="0" borderId="207" xfId="3" applyNumberFormat="1" applyFont="1" applyBorder="1" applyAlignment="1">
      <alignment horizontal="right" vertical="center"/>
    </xf>
    <xf numFmtId="0" fontId="7" fillId="0" borderId="133" xfId="3" applyFont="1" applyBorder="1" applyAlignment="1">
      <alignment horizontal="left" vertical="center" indent="2"/>
    </xf>
    <xf numFmtId="0" fontId="29" fillId="0" borderId="133" xfId="3" applyFont="1" applyBorder="1" applyAlignment="1">
      <alignment horizontal="left" vertical="center" indent="2"/>
    </xf>
    <xf numFmtId="0" fontId="29" fillId="0" borderId="133" xfId="3" applyFont="1" applyBorder="1" applyAlignment="1">
      <alignment horizontal="left" vertical="center"/>
    </xf>
    <xf numFmtId="0" fontId="7" fillId="0" borderId="133" xfId="3" applyFont="1" applyBorder="1" applyAlignment="1">
      <alignment horizontal="left" vertical="center" indent="3"/>
    </xf>
    <xf numFmtId="165" fontId="7" fillId="8" borderId="208" xfId="4" applyNumberFormat="1" applyFont="1" applyFill="1" applyBorder="1" applyAlignment="1">
      <alignment vertical="center"/>
    </xf>
    <xf numFmtId="165" fontId="7" fillId="8" borderId="209" xfId="4" applyNumberFormat="1" applyFont="1" applyFill="1" applyBorder="1" applyAlignment="1">
      <alignment vertical="center"/>
    </xf>
    <xf numFmtId="0" fontId="29" fillId="0" borderId="210" xfId="3" applyFont="1" applyBorder="1" applyAlignment="1">
      <alignment horizontal="left" vertical="center" indent="1"/>
    </xf>
    <xf numFmtId="165" fontId="29" fillId="0" borderId="211" xfId="4" applyNumberFormat="1" applyFont="1" applyBorder="1" applyAlignment="1">
      <alignment horizontal="right" vertical="center"/>
    </xf>
    <xf numFmtId="165" fontId="7" fillId="0" borderId="212" xfId="3" applyNumberFormat="1" applyFont="1" applyBorder="1" applyAlignment="1">
      <alignment vertical="center"/>
    </xf>
    <xf numFmtId="165" fontId="7" fillId="0" borderId="213" xfId="3" applyNumberFormat="1" applyFont="1" applyBorder="1" applyAlignment="1">
      <alignment vertical="center"/>
    </xf>
    <xf numFmtId="165" fontId="7" fillId="0" borderId="210" xfId="4" applyNumberFormat="1" applyFont="1" applyBorder="1" applyAlignment="1">
      <alignment vertical="center"/>
    </xf>
    <xf numFmtId="165" fontId="7" fillId="0" borderId="212" xfId="4" applyNumberFormat="1" applyFont="1" applyBorder="1" applyAlignment="1">
      <alignment vertical="center"/>
    </xf>
    <xf numFmtId="165" fontId="7" fillId="0" borderId="213" xfId="4" applyNumberFormat="1" applyFont="1" applyBorder="1" applyAlignment="1">
      <alignment vertical="center"/>
    </xf>
    <xf numFmtId="165" fontId="7" fillId="0" borderId="210" xfId="3" applyNumberFormat="1" applyFont="1" applyBorder="1" applyAlignment="1">
      <alignment vertical="center"/>
    </xf>
    <xf numFmtId="165" fontId="7" fillId="8" borderId="212" xfId="3" applyNumberFormat="1" applyFont="1" applyFill="1" applyBorder="1" applyAlignment="1">
      <alignment vertical="center"/>
    </xf>
    <xf numFmtId="165" fontId="7" fillId="8" borderId="213" xfId="3" applyNumberFormat="1" applyFont="1" applyFill="1" applyBorder="1" applyAlignment="1">
      <alignment vertical="center"/>
    </xf>
    <xf numFmtId="0" fontId="45" fillId="0" borderId="181" xfId="3" applyFont="1" applyBorder="1" applyAlignment="1">
      <alignment horizontal="left" vertical="center" indent="1"/>
    </xf>
    <xf numFmtId="165" fontId="41" fillId="0" borderId="181" xfId="4" applyNumberFormat="1" applyFont="1" applyBorder="1" applyAlignment="1">
      <alignment vertical="center"/>
    </xf>
    <xf numFmtId="165" fontId="41" fillId="0" borderId="181" xfId="3" applyNumberFormat="1" applyFont="1" applyBorder="1" applyAlignment="1">
      <alignment vertical="center"/>
    </xf>
    <xf numFmtId="165" fontId="7" fillId="0" borderId="215" xfId="3" applyNumberFormat="1" applyFont="1" applyBorder="1" applyAlignment="1">
      <alignment vertical="center"/>
    </xf>
    <xf numFmtId="165" fontId="7" fillId="0" borderId="217" xfId="3" applyNumberFormat="1" applyFont="1" applyBorder="1" applyAlignment="1">
      <alignment vertical="center"/>
    </xf>
    <xf numFmtId="165" fontId="7" fillId="0" borderId="214" xfId="3" applyNumberFormat="1" applyFont="1" applyBorder="1" applyAlignment="1">
      <alignment vertical="center"/>
    </xf>
    <xf numFmtId="165" fontId="7" fillId="0" borderId="216" xfId="4" applyNumberFormat="1" applyFont="1" applyBorder="1" applyAlignment="1">
      <alignment vertical="center"/>
    </xf>
    <xf numFmtId="165" fontId="7" fillId="0" borderId="217" xfId="4" applyNumberFormat="1" applyFont="1" applyBorder="1" applyAlignment="1">
      <alignment vertical="center"/>
    </xf>
    <xf numFmtId="165" fontId="7" fillId="0" borderId="214" xfId="4" applyNumberFormat="1" applyFont="1" applyBorder="1" applyAlignment="1">
      <alignment vertical="center"/>
    </xf>
    <xf numFmtId="181" fontId="29" fillId="0" borderId="210" xfId="3" applyNumberFormat="1" applyFont="1" applyBorder="1" applyAlignment="1">
      <alignment horizontal="left" vertical="center"/>
    </xf>
    <xf numFmtId="37" fontId="29" fillId="0" borderId="211" xfId="4" applyNumberFormat="1" applyFont="1" applyBorder="1" applyAlignment="1">
      <alignment horizontal="right" vertical="center"/>
    </xf>
    <xf numFmtId="37" fontId="7" fillId="0" borderId="212" xfId="3" applyNumberFormat="1" applyFont="1" applyBorder="1" applyAlignment="1">
      <alignment vertical="center"/>
    </xf>
    <xf numFmtId="37" fontId="7" fillId="0" borderId="213" xfId="3" applyNumberFormat="1" applyFont="1" applyBorder="1" applyAlignment="1">
      <alignment vertical="center"/>
    </xf>
    <xf numFmtId="37" fontId="7" fillId="0" borderId="210" xfId="4" applyNumberFormat="1" applyFont="1" applyBorder="1" applyAlignment="1">
      <alignment vertical="center"/>
    </xf>
    <xf numFmtId="37" fontId="7" fillId="0" borderId="212" xfId="4" applyNumberFormat="1" applyFont="1" applyBorder="1" applyAlignment="1">
      <alignment vertical="center"/>
    </xf>
    <xf numFmtId="37" fontId="7" fillId="0" borderId="213" xfId="4" applyNumberFormat="1" applyFont="1" applyFill="1" applyBorder="1" applyAlignment="1">
      <alignment vertical="center"/>
    </xf>
    <xf numFmtId="37" fontId="7" fillId="0" borderId="213" xfId="4" applyNumberFormat="1" applyFont="1" applyBorder="1" applyAlignment="1">
      <alignment vertical="center"/>
    </xf>
    <xf numFmtId="37" fontId="7" fillId="0" borderId="210" xfId="3" applyNumberFormat="1" applyFont="1" applyBorder="1" applyAlignment="1">
      <alignment vertical="center"/>
    </xf>
    <xf numFmtId="181" fontId="45" fillId="0" borderId="181" xfId="3" applyNumberFormat="1" applyFont="1" applyBorder="1" applyAlignment="1">
      <alignment horizontal="left" vertical="center"/>
    </xf>
    <xf numFmtId="41" fontId="41" fillId="0" borderId="181" xfId="3" applyNumberFormat="1" applyFont="1" applyBorder="1" applyAlignment="1">
      <alignment vertical="center"/>
    </xf>
    <xf numFmtId="165" fontId="41" fillId="0" borderId="181" xfId="4" applyNumberFormat="1" applyFont="1" applyFill="1" applyBorder="1" applyAlignment="1">
      <alignment vertical="center"/>
    </xf>
    <xf numFmtId="0" fontId="47" fillId="0" borderId="19" xfId="3" applyFont="1" applyBorder="1" applyAlignment="1">
      <alignment vertical="center"/>
    </xf>
    <xf numFmtId="0" fontId="29" fillId="0" borderId="19" xfId="3" applyFont="1" applyBorder="1" applyAlignment="1">
      <alignment vertical="center"/>
    </xf>
    <xf numFmtId="41" fontId="29" fillId="0" borderId="22" xfId="3" applyNumberFormat="1" applyFont="1" applyBorder="1" applyAlignment="1">
      <alignment horizontal="center" vertical="center"/>
    </xf>
    <xf numFmtId="41" fontId="29" fillId="0" borderId="23" xfId="3" applyNumberFormat="1" applyFont="1" applyBorder="1" applyAlignment="1">
      <alignment horizontal="center" vertical="center"/>
    </xf>
    <xf numFmtId="41" fontId="7" fillId="0" borderId="22" xfId="3" applyNumberFormat="1" applyFont="1" applyBorder="1" applyAlignment="1">
      <alignment horizontal="center" vertical="center"/>
    </xf>
    <xf numFmtId="41" fontId="7" fillId="0" borderId="23" xfId="3" applyNumberFormat="1" applyFont="1" applyBorder="1" applyAlignment="1">
      <alignment horizontal="center" vertical="center"/>
    </xf>
    <xf numFmtId="41" fontId="7" fillId="0" borderId="24" xfId="3" applyNumberFormat="1" applyFont="1" applyBorder="1" applyAlignment="1">
      <alignment horizontal="center" vertical="center"/>
    </xf>
    <xf numFmtId="0" fontId="7" fillId="0" borderId="218" xfId="3" applyFont="1" applyBorder="1" applyAlignment="1">
      <alignment horizontal="left" vertical="center" indent="1"/>
    </xf>
    <xf numFmtId="168" fontId="29" fillId="0" borderId="27" xfId="4" applyNumberFormat="1" applyFont="1" applyBorder="1" applyAlignment="1">
      <alignment vertical="center"/>
    </xf>
    <xf numFmtId="183" fontId="29" fillId="0" borderId="28" xfId="1" applyNumberFormat="1" applyFont="1" applyBorder="1" applyAlignment="1">
      <alignment vertical="center"/>
    </xf>
    <xf numFmtId="168" fontId="7" fillId="0" borderId="27" xfId="4" applyNumberFormat="1" applyFont="1" applyBorder="1" applyAlignment="1">
      <alignment vertical="center"/>
    </xf>
    <xf numFmtId="183" fontId="7" fillId="0" borderId="28" xfId="1" applyNumberFormat="1" applyFont="1" applyBorder="1" applyAlignment="1">
      <alignment vertical="center"/>
    </xf>
    <xf numFmtId="183" fontId="7" fillId="0" borderId="29" xfId="1" applyNumberFormat="1" applyFont="1" applyBorder="1" applyAlignment="1">
      <alignment vertical="center"/>
    </xf>
    <xf numFmtId="0" fontId="7" fillId="0" borderId="219" xfId="3" applyFont="1" applyBorder="1" applyAlignment="1">
      <alignment horizontal="left" vertical="center" indent="1"/>
    </xf>
    <xf numFmtId="168" fontId="29" fillId="0" borderId="32" xfId="4" applyNumberFormat="1" applyFont="1" applyBorder="1" applyAlignment="1">
      <alignment vertical="center"/>
    </xf>
    <xf numFmtId="183" fontId="29" fillId="0" borderId="33" xfId="1" applyNumberFormat="1" applyFont="1" applyBorder="1" applyAlignment="1">
      <alignment vertical="center"/>
    </xf>
    <xf numFmtId="168" fontId="7" fillId="0" borderId="32" xfId="4" applyNumberFormat="1" applyFont="1" applyBorder="1" applyAlignment="1">
      <alignment vertical="center"/>
    </xf>
    <xf numFmtId="183" fontId="7" fillId="0" borderId="33" xfId="1" applyNumberFormat="1" applyFont="1" applyBorder="1" applyAlignment="1">
      <alignment vertical="center"/>
    </xf>
    <xf numFmtId="183" fontId="7" fillId="0" borderId="34" xfId="1" applyNumberFormat="1" applyFont="1" applyBorder="1" applyAlignment="1">
      <alignment vertical="center"/>
    </xf>
    <xf numFmtId="0" fontId="7" fillId="0" borderId="220" xfId="3" applyFont="1" applyBorder="1" applyAlignment="1">
      <alignment horizontal="left" vertical="center" indent="1"/>
    </xf>
    <xf numFmtId="168" fontId="29" fillId="0" borderId="37" xfId="4" applyNumberFormat="1" applyFont="1" applyBorder="1" applyAlignment="1">
      <alignment vertical="center"/>
    </xf>
    <xf numFmtId="183" fontId="29" fillId="0" borderId="38" xfId="1" applyNumberFormat="1" applyFont="1" applyBorder="1" applyAlignment="1">
      <alignment vertical="center"/>
    </xf>
    <xf numFmtId="168" fontId="7" fillId="0" borderId="37" xfId="4" applyNumberFormat="1" applyFont="1" applyBorder="1" applyAlignment="1">
      <alignment vertical="center"/>
    </xf>
    <xf numFmtId="183" fontId="7" fillId="0" borderId="38" xfId="1" applyNumberFormat="1" applyFont="1" applyBorder="1" applyAlignment="1">
      <alignment vertical="center"/>
    </xf>
    <xf numFmtId="183" fontId="7" fillId="0" borderId="39" xfId="1" applyNumberFormat="1" applyFont="1" applyBorder="1" applyAlignment="1">
      <alignment vertical="center"/>
    </xf>
    <xf numFmtId="0" fontId="29" fillId="0" borderId="19" xfId="3" applyFont="1" applyBorder="1" applyAlignment="1">
      <alignment horizontal="left" vertical="center"/>
    </xf>
    <xf numFmtId="168" fontId="29" fillId="0" borderId="22" xfId="4" applyNumberFormat="1" applyFont="1" applyBorder="1" applyAlignment="1">
      <alignment vertical="center"/>
    </xf>
    <xf numFmtId="183" fontId="29" fillId="0" borderId="23" xfId="1" applyNumberFormat="1" applyFont="1" applyBorder="1" applyAlignment="1">
      <alignment vertical="center"/>
    </xf>
    <xf numFmtId="168" fontId="7" fillId="0" borderId="22" xfId="4" applyNumberFormat="1" applyFont="1" applyBorder="1" applyAlignment="1">
      <alignment vertical="center"/>
    </xf>
    <xf numFmtId="183" fontId="7" fillId="0" borderId="23" xfId="1" applyNumberFormat="1" applyFont="1" applyBorder="1" applyAlignment="1">
      <alignment vertical="center"/>
    </xf>
    <xf numFmtId="183" fontId="7" fillId="0" borderId="24" xfId="1" applyNumberFormat="1" applyFont="1" applyBorder="1" applyAlignment="1">
      <alignment vertical="center"/>
    </xf>
    <xf numFmtId="0" fontId="7" fillId="0" borderId="218" xfId="3" applyFont="1" applyBorder="1" applyAlignment="1">
      <alignment horizontal="left" vertical="center" indent="3"/>
    </xf>
    <xf numFmtId="169" fontId="29" fillId="0" borderId="27" xfId="4" applyNumberFormat="1" applyFont="1" applyBorder="1" applyAlignment="1">
      <alignment vertical="center"/>
    </xf>
    <xf numFmtId="169" fontId="29" fillId="0" borderId="28" xfId="4" applyNumberFormat="1" applyFont="1" applyBorder="1" applyAlignment="1">
      <alignment vertical="center"/>
    </xf>
    <xf numFmtId="169" fontId="7" fillId="0" borderId="27" xfId="4" applyNumberFormat="1" applyFont="1" applyBorder="1" applyAlignment="1">
      <alignment vertical="center"/>
    </xf>
    <xf numFmtId="169" fontId="7" fillId="0" borderId="28" xfId="4" applyNumberFormat="1" applyFont="1" applyBorder="1" applyAlignment="1">
      <alignment vertical="center"/>
    </xf>
    <xf numFmtId="169" fontId="7" fillId="0" borderId="29" xfId="4" applyNumberFormat="1" applyFont="1" applyBorder="1" applyAlignment="1">
      <alignment vertical="center"/>
    </xf>
    <xf numFmtId="169" fontId="29" fillId="0" borderId="32" xfId="3" applyNumberFormat="1" applyFont="1" applyBorder="1" applyAlignment="1">
      <alignment vertical="center"/>
    </xf>
    <xf numFmtId="169" fontId="29" fillId="0" borderId="33" xfId="3" applyNumberFormat="1" applyFont="1" applyBorder="1" applyAlignment="1">
      <alignment vertical="center"/>
    </xf>
    <xf numFmtId="169" fontId="7" fillId="0" borderId="32" xfId="3" applyNumberFormat="1" applyFont="1" applyBorder="1" applyAlignment="1">
      <alignment vertical="center"/>
    </xf>
    <xf numFmtId="169" fontId="7" fillId="0" borderId="33" xfId="3" applyNumberFormat="1" applyFont="1" applyBorder="1" applyAlignment="1">
      <alignment vertical="center"/>
    </xf>
    <xf numFmtId="0" fontId="7" fillId="0" borderId="32" xfId="3" applyFont="1" applyBorder="1" applyAlignment="1">
      <alignment vertical="center"/>
    </xf>
    <xf numFmtId="169" fontId="7" fillId="0" borderId="33" xfId="4" applyNumberFormat="1" applyFont="1" applyBorder="1" applyAlignment="1">
      <alignment vertical="center"/>
    </xf>
    <xf numFmtId="169" fontId="7" fillId="0" borderId="32" xfId="4" applyNumberFormat="1" applyFont="1" applyBorder="1" applyAlignment="1">
      <alignment vertical="center"/>
    </xf>
    <xf numFmtId="169" fontId="7" fillId="0" borderId="34" xfId="4" applyNumberFormat="1" applyFont="1" applyBorder="1" applyAlignment="1">
      <alignment vertical="center"/>
    </xf>
    <xf numFmtId="0" fontId="7" fillId="0" borderId="219" xfId="3" applyFont="1" applyBorder="1" applyAlignment="1">
      <alignment horizontal="left" vertical="center" indent="2"/>
    </xf>
    <xf numFmtId="168" fontId="29" fillId="0" borderId="32" xfId="3" applyNumberFormat="1" applyFont="1" applyBorder="1" applyAlignment="1">
      <alignment vertical="center"/>
    </xf>
    <xf numFmtId="168" fontId="7" fillId="0" borderId="32" xfId="3" applyNumberFormat="1" applyFont="1" applyBorder="1" applyAlignment="1">
      <alignment vertical="center"/>
    </xf>
    <xf numFmtId="168" fontId="29" fillId="0" borderId="37" xfId="3" applyNumberFormat="1" applyFont="1" applyBorder="1" applyAlignment="1">
      <alignment vertical="center"/>
    </xf>
    <xf numFmtId="168" fontId="7" fillId="0" borderId="37" xfId="3" applyNumberFormat="1" applyFont="1" applyBorder="1" applyAlignment="1">
      <alignment vertical="center"/>
    </xf>
    <xf numFmtId="168" fontId="29" fillId="0" borderId="22" xfId="3" applyNumberFormat="1" applyFont="1" applyBorder="1" applyAlignment="1">
      <alignment vertical="center"/>
    </xf>
    <xf numFmtId="168" fontId="7" fillId="0" borderId="22" xfId="3" applyNumberFormat="1" applyFont="1" applyBorder="1" applyAlignment="1">
      <alignment vertical="center"/>
    </xf>
    <xf numFmtId="0" fontId="29" fillId="0" borderId="218" xfId="3" applyFont="1" applyBorder="1" applyAlignment="1">
      <alignment horizontal="left" vertical="center" indent="1"/>
    </xf>
    <xf numFmtId="169" fontId="29" fillId="0" borderId="27" xfId="3" applyNumberFormat="1" applyFont="1" applyBorder="1" applyAlignment="1">
      <alignment vertical="center"/>
    </xf>
    <xf numFmtId="169" fontId="7" fillId="0" borderId="27" xfId="3" applyNumberFormat="1" applyFont="1" applyBorder="1" applyAlignment="1">
      <alignment vertical="center"/>
    </xf>
    <xf numFmtId="0" fontId="7" fillId="0" borderId="219" xfId="3" applyFont="1" applyBorder="1" applyAlignment="1">
      <alignment horizontal="left" vertical="center"/>
    </xf>
    <xf numFmtId="184" fontId="29" fillId="0" borderId="32" xfId="3" applyNumberFormat="1" applyFont="1" applyBorder="1" applyAlignment="1">
      <alignment vertical="center"/>
    </xf>
    <xf numFmtId="9" fontId="29" fillId="0" borderId="33" xfId="1" applyFont="1" applyBorder="1" applyAlignment="1">
      <alignment vertical="center"/>
    </xf>
    <xf numFmtId="184" fontId="7" fillId="0" borderId="32" xfId="3" applyNumberFormat="1" applyFont="1" applyBorder="1" applyAlignment="1">
      <alignment vertical="center"/>
    </xf>
    <xf numFmtId="9" fontId="7" fillId="0" borderId="33" xfId="1" applyFont="1" applyBorder="1" applyAlignment="1">
      <alignment vertical="center"/>
    </xf>
    <xf numFmtId="9" fontId="7" fillId="0" borderId="34" xfId="1" applyFont="1" applyBorder="1" applyAlignment="1">
      <alignment vertical="center"/>
    </xf>
    <xf numFmtId="169" fontId="29" fillId="9" borderId="33" xfId="3" applyNumberFormat="1" applyFont="1" applyFill="1" applyBorder="1" applyAlignment="1">
      <alignment vertical="center"/>
    </xf>
    <xf numFmtId="169" fontId="7" fillId="9" borderId="33" xfId="3" applyNumberFormat="1" applyFont="1" applyFill="1" applyBorder="1" applyAlignment="1">
      <alignment vertical="center"/>
    </xf>
    <xf numFmtId="169" fontId="7" fillId="9" borderId="33" xfId="4" applyNumberFormat="1" applyFont="1" applyFill="1" applyBorder="1" applyAlignment="1">
      <alignment vertical="center"/>
    </xf>
    <xf numFmtId="169" fontId="7" fillId="9" borderId="34" xfId="4" applyNumberFormat="1" applyFont="1" applyFill="1" applyBorder="1" applyAlignment="1">
      <alignment vertical="center"/>
    </xf>
    <xf numFmtId="0" fontId="29" fillId="0" borderId="220" xfId="3" applyFont="1" applyBorder="1" applyAlignment="1">
      <alignment horizontal="left" vertical="center"/>
    </xf>
    <xf numFmtId="184" fontId="29" fillId="0" borderId="37" xfId="3" applyNumberFormat="1" applyFont="1" applyBorder="1" applyAlignment="1">
      <alignment vertical="center"/>
    </xf>
    <xf numFmtId="169" fontId="29" fillId="9" borderId="38" xfId="3" applyNumberFormat="1" applyFont="1" applyFill="1" applyBorder="1" applyAlignment="1">
      <alignment vertical="center"/>
    </xf>
    <xf numFmtId="184" fontId="7" fillId="0" borderId="37" xfId="3" applyNumberFormat="1" applyFont="1" applyBorder="1" applyAlignment="1">
      <alignment vertical="center"/>
    </xf>
    <xf numFmtId="169" fontId="7" fillId="9" borderId="38" xfId="3" applyNumberFormat="1" applyFont="1" applyFill="1" applyBorder="1" applyAlignment="1">
      <alignment vertical="center"/>
    </xf>
    <xf numFmtId="169" fontId="7" fillId="9" borderId="38" xfId="4" applyNumberFormat="1" applyFont="1" applyFill="1" applyBorder="1" applyAlignment="1">
      <alignment vertical="center"/>
    </xf>
    <xf numFmtId="169" fontId="7" fillId="9" borderId="39" xfId="4" applyNumberFormat="1" applyFont="1" applyFill="1" applyBorder="1" applyAlignment="1">
      <alignment vertical="center"/>
    </xf>
    <xf numFmtId="0" fontId="39" fillId="0" borderId="40" xfId="3" applyFont="1" applyBorder="1" applyAlignment="1">
      <alignment horizontal="left" vertical="center" indent="1"/>
    </xf>
    <xf numFmtId="169" fontId="39" fillId="0" borderId="40" xfId="3" applyNumberFormat="1" applyFont="1" applyBorder="1" applyAlignment="1">
      <alignment vertical="center"/>
    </xf>
    <xf numFmtId="169" fontId="39" fillId="0" borderId="40" xfId="4" applyNumberFormat="1" applyFont="1" applyBorder="1" applyAlignment="1">
      <alignment vertical="center"/>
    </xf>
    <xf numFmtId="0" fontId="41" fillId="0" borderId="0" xfId="3" applyFont="1" applyAlignment="1">
      <alignment horizontal="left" vertical="center" wrapText="1"/>
    </xf>
    <xf numFmtId="0" fontId="41" fillId="0" borderId="0" xfId="3" applyFont="1" applyAlignment="1">
      <alignment vertical="center"/>
    </xf>
    <xf numFmtId="166" fontId="29" fillId="0" borderId="168" xfId="4" applyNumberFormat="1" applyFont="1" applyBorder="1" applyAlignment="1">
      <alignment horizontal="right" vertical="center"/>
    </xf>
    <xf numFmtId="41" fontId="29" fillId="0" borderId="215" xfId="4" applyNumberFormat="1" applyFont="1" applyBorder="1" applyAlignment="1">
      <alignment vertical="center"/>
    </xf>
    <xf numFmtId="41" fontId="7" fillId="0" borderId="216" xfId="4" applyNumberFormat="1" applyFont="1" applyBorder="1" applyAlignment="1">
      <alignment vertical="center"/>
    </xf>
    <xf numFmtId="41" fontId="7" fillId="0" borderId="217" xfId="4" applyNumberFormat="1" applyFont="1" applyBorder="1" applyAlignment="1">
      <alignment vertical="center"/>
    </xf>
    <xf numFmtId="41" fontId="7" fillId="0" borderId="214" xfId="4" applyNumberFormat="1" applyFont="1" applyBorder="1" applyAlignment="1">
      <alignment vertical="center"/>
    </xf>
    <xf numFmtId="165" fontId="29" fillId="0" borderId="207" xfId="4" applyNumberFormat="1" applyFont="1" applyBorder="1" applyAlignment="1">
      <alignment vertical="center"/>
    </xf>
    <xf numFmtId="0" fontId="7" fillId="0" borderId="210" xfId="3" applyFont="1" applyBorder="1" applyAlignment="1">
      <alignment horizontal="left" vertical="center" indent="2"/>
    </xf>
    <xf numFmtId="41" fontId="29" fillId="0" borderId="211" xfId="4" applyNumberFormat="1" applyFont="1" applyBorder="1" applyAlignment="1">
      <alignment vertical="center"/>
    </xf>
    <xf numFmtId="41" fontId="7" fillId="0" borderId="212" xfId="4" applyNumberFormat="1" applyFont="1" applyBorder="1" applyAlignment="1">
      <alignment vertical="center"/>
    </xf>
    <xf numFmtId="41" fontId="7" fillId="0" borderId="213" xfId="4" applyNumberFormat="1" applyFont="1" applyBorder="1" applyAlignment="1">
      <alignment vertical="center"/>
    </xf>
    <xf numFmtId="41" fontId="7" fillId="0" borderId="210" xfId="4" applyNumberFormat="1" applyFont="1" applyBorder="1" applyAlignment="1">
      <alignment vertical="center"/>
    </xf>
    <xf numFmtId="0" fontId="20" fillId="0" borderId="167" xfId="3" quotePrefix="1" applyFont="1" applyBorder="1" applyAlignment="1">
      <alignment vertical="center"/>
    </xf>
    <xf numFmtId="41" fontId="29" fillId="0" borderId="168" xfId="4" applyNumberFormat="1" applyFont="1" applyBorder="1" applyAlignment="1">
      <alignment vertical="center"/>
    </xf>
    <xf numFmtId="41" fontId="7" fillId="0" borderId="169" xfId="4" applyNumberFormat="1" applyFont="1" applyBorder="1" applyAlignment="1">
      <alignment vertical="center"/>
    </xf>
    <xf numFmtId="41" fontId="7" fillId="0" borderId="170" xfId="4" applyNumberFormat="1" applyFont="1" applyBorder="1" applyAlignment="1">
      <alignment vertical="center"/>
    </xf>
    <xf numFmtId="41" fontId="7" fillId="0" borderId="167" xfId="4" applyNumberFormat="1" applyFont="1" applyBorder="1" applyAlignment="1">
      <alignment vertical="center"/>
    </xf>
    <xf numFmtId="0" fontId="7" fillId="0" borderId="203" xfId="3" applyFont="1" applyBorder="1" applyAlignment="1">
      <alignment horizontal="left" vertical="center" indent="2"/>
    </xf>
    <xf numFmtId="165" fontId="29" fillId="0" borderId="204" xfId="4" applyNumberFormat="1" applyFont="1" applyBorder="1" applyAlignment="1">
      <alignment vertical="center"/>
    </xf>
    <xf numFmtId="165" fontId="7" fillId="0" borderId="205" xfId="4" applyNumberFormat="1" applyFont="1" applyBorder="1" applyAlignment="1">
      <alignment vertical="center"/>
    </xf>
    <xf numFmtId="165" fontId="7" fillId="0" borderId="206" xfId="4" applyNumberFormat="1" applyFont="1" applyBorder="1" applyAlignment="1">
      <alignment vertical="center"/>
    </xf>
    <xf numFmtId="165" fontId="7" fillId="0" borderId="203" xfId="4" applyNumberFormat="1" applyFont="1" applyBorder="1" applyAlignment="1">
      <alignment vertical="center"/>
    </xf>
    <xf numFmtId="165" fontId="7" fillId="0" borderId="206" xfId="3" applyNumberFormat="1" applyFont="1" applyBorder="1" applyAlignment="1">
      <alignment vertical="center"/>
    </xf>
    <xf numFmtId="165" fontId="29" fillId="0" borderId="207" xfId="4" applyNumberFormat="1" applyFont="1" applyFill="1" applyBorder="1" applyAlignment="1">
      <alignment vertical="center"/>
    </xf>
    <xf numFmtId="165" fontId="7" fillId="0" borderId="208" xfId="4" applyNumberFormat="1" applyFont="1" applyFill="1" applyBorder="1" applyAlignment="1">
      <alignment vertical="center"/>
    </xf>
    <xf numFmtId="0" fontId="7" fillId="0" borderId="221" xfId="3" applyFont="1" applyBorder="1" applyAlignment="1">
      <alignment horizontal="left" vertical="center" indent="2"/>
    </xf>
    <xf numFmtId="165" fontId="29" fillId="0" borderId="222" xfId="4" applyNumberFormat="1" applyFont="1" applyFill="1" applyBorder="1" applyAlignment="1">
      <alignment vertical="center"/>
    </xf>
    <xf numFmtId="165" fontId="7" fillId="0" borderId="223" xfId="4" applyNumberFormat="1" applyFont="1" applyFill="1" applyBorder="1" applyAlignment="1">
      <alignment vertical="center"/>
    </xf>
    <xf numFmtId="165" fontId="7" fillId="0" borderId="224" xfId="4" applyNumberFormat="1" applyFont="1" applyBorder="1" applyAlignment="1">
      <alignment vertical="center"/>
    </xf>
    <xf numFmtId="165" fontId="7" fillId="0" borderId="221" xfId="4" applyNumberFormat="1" applyFont="1" applyBorder="1" applyAlignment="1">
      <alignment vertical="center"/>
    </xf>
    <xf numFmtId="165" fontId="7" fillId="0" borderId="223" xfId="4" applyNumberFormat="1" applyFont="1" applyBorder="1" applyAlignment="1">
      <alignment vertical="center"/>
    </xf>
    <xf numFmtId="165" fontId="7" fillId="0" borderId="224" xfId="3" applyNumberFormat="1" applyFont="1" applyBorder="1" applyAlignment="1">
      <alignment vertical="center"/>
    </xf>
    <xf numFmtId="0" fontId="7" fillId="0" borderId="225" xfId="3" applyFont="1" applyBorder="1" applyAlignment="1">
      <alignment horizontal="left" vertical="center" indent="2"/>
    </xf>
    <xf numFmtId="165" fontId="29" fillId="0" borderId="226" xfId="4" applyNumberFormat="1" applyFont="1" applyFill="1" applyBorder="1" applyAlignment="1">
      <alignment vertical="center"/>
    </xf>
    <xf numFmtId="165" fontId="7" fillId="0" borderId="227" xfId="4" applyNumberFormat="1" applyFont="1" applyFill="1" applyBorder="1" applyAlignment="1">
      <alignment vertical="center"/>
    </xf>
    <xf numFmtId="165" fontId="7" fillId="0" borderId="228" xfId="4" applyNumberFormat="1" applyFont="1" applyBorder="1" applyAlignment="1">
      <alignment vertical="center"/>
    </xf>
    <xf numFmtId="165" fontId="7" fillId="0" borderId="225" xfId="4" applyNumberFormat="1" applyFont="1" applyBorder="1" applyAlignment="1">
      <alignment vertical="center"/>
    </xf>
    <xf numFmtId="165" fontId="7" fillId="0" borderId="227" xfId="4" applyNumberFormat="1" applyFont="1" applyBorder="1" applyAlignment="1">
      <alignment vertical="center"/>
    </xf>
    <xf numFmtId="165" fontId="7" fillId="0" borderId="228" xfId="3" applyNumberFormat="1" applyFont="1" applyBorder="1" applyAlignment="1">
      <alignment vertical="center"/>
    </xf>
    <xf numFmtId="0" fontId="29" fillId="0" borderId="167" xfId="3" applyFont="1" applyBorder="1" applyAlignment="1">
      <alignment horizontal="left" vertical="center"/>
    </xf>
    <xf numFmtId="165" fontId="29" fillId="0" borderId="168" xfId="4" applyNumberFormat="1" applyFont="1" applyBorder="1" applyAlignment="1">
      <alignment vertical="center"/>
    </xf>
    <xf numFmtId="165" fontId="7" fillId="0" borderId="169" xfId="4" applyNumberFormat="1" applyFont="1" applyBorder="1" applyAlignment="1">
      <alignment vertical="center"/>
    </xf>
    <xf numFmtId="165" fontId="7" fillId="0" borderId="170" xfId="4" applyNumberFormat="1" applyFont="1" applyBorder="1" applyAlignment="1">
      <alignment vertical="center"/>
    </xf>
    <xf numFmtId="165" fontId="7" fillId="0" borderId="167" xfId="4" applyNumberFormat="1" applyFont="1" applyBorder="1" applyAlignment="1">
      <alignment vertical="center"/>
    </xf>
    <xf numFmtId="165" fontId="7" fillId="0" borderId="170" xfId="3" applyNumberFormat="1" applyFont="1" applyBorder="1" applyAlignment="1">
      <alignment vertical="center"/>
    </xf>
    <xf numFmtId="0" fontId="40" fillId="0" borderId="181" xfId="3" applyFont="1" applyBorder="1" applyAlignment="1">
      <alignment horizontal="left" vertical="center" indent="2"/>
    </xf>
    <xf numFmtId="41" fontId="40" fillId="0" borderId="181" xfId="4" applyNumberFormat="1" applyFont="1" applyBorder="1" applyAlignment="1">
      <alignment vertical="center"/>
    </xf>
    <xf numFmtId="41" fontId="40" fillId="0" borderId="181" xfId="3" applyNumberFormat="1" applyFont="1" applyBorder="1" applyAlignment="1">
      <alignment vertical="center"/>
    </xf>
    <xf numFmtId="0" fontId="63" fillId="0" borderId="167" xfId="3" applyFont="1" applyBorder="1" applyAlignment="1">
      <alignment horizontal="center" vertical="center"/>
    </xf>
    <xf numFmtId="166" fontId="29" fillId="0" borderId="168" xfId="18" applyNumberFormat="1" applyFont="1" applyBorder="1" applyAlignment="1">
      <alignment horizontal="right" vertical="center"/>
    </xf>
    <xf numFmtId="37" fontId="29" fillId="0" borderId="215" xfId="18" applyNumberFormat="1" applyFont="1" applyBorder="1" applyAlignment="1">
      <alignment vertical="center"/>
    </xf>
    <xf numFmtId="37" fontId="7" fillId="0" borderId="216" xfId="4" applyNumberFormat="1" applyFont="1" applyBorder="1" applyAlignment="1">
      <alignment vertical="center"/>
    </xf>
    <xf numFmtId="37" fontId="7" fillId="0" borderId="217" xfId="4" applyNumberFormat="1" applyFont="1" applyBorder="1" applyAlignment="1">
      <alignment vertical="center"/>
    </xf>
    <xf numFmtId="37" fontId="7" fillId="0" borderId="214" xfId="4" applyNumberFormat="1" applyFont="1" applyBorder="1" applyAlignment="1">
      <alignment vertical="center"/>
    </xf>
    <xf numFmtId="37" fontId="7" fillId="0" borderId="216" xfId="19" applyNumberFormat="1" applyFont="1" applyBorder="1" applyAlignment="1">
      <alignment vertical="center"/>
    </xf>
    <xf numFmtId="165" fontId="7" fillId="0" borderId="217" xfId="19" applyNumberFormat="1" applyFont="1" applyBorder="1" applyAlignment="1">
      <alignment vertical="center"/>
    </xf>
    <xf numFmtId="0" fontId="29" fillId="0" borderId="210" xfId="3" applyFont="1" applyBorder="1" applyAlignment="1">
      <alignment vertical="center"/>
    </xf>
    <xf numFmtId="41" fontId="29" fillId="0" borderId="211" xfId="18" applyNumberFormat="1" applyFont="1" applyBorder="1" applyAlignment="1">
      <alignment vertical="center"/>
    </xf>
    <xf numFmtId="41" fontId="7" fillId="0" borderId="212" xfId="19" applyNumberFormat="1" applyFont="1" applyBorder="1" applyAlignment="1">
      <alignment vertical="center"/>
    </xf>
    <xf numFmtId="41" fontId="7" fillId="0" borderId="213" xfId="19" applyNumberFormat="1" applyFont="1" applyBorder="1" applyAlignment="1">
      <alignment vertical="center"/>
    </xf>
    <xf numFmtId="0" fontId="29" fillId="0" borderId="167" xfId="3" applyFont="1" applyBorder="1" applyAlignment="1">
      <alignment vertical="center"/>
    </xf>
    <xf numFmtId="41" fontId="29" fillId="0" borderId="168" xfId="18" applyNumberFormat="1" applyFont="1" applyBorder="1" applyAlignment="1">
      <alignment vertical="center"/>
    </xf>
    <xf numFmtId="41" fontId="7" fillId="0" borderId="169" xfId="19" applyNumberFormat="1" applyFont="1" applyBorder="1" applyAlignment="1">
      <alignment vertical="center"/>
    </xf>
    <xf numFmtId="41" fontId="7" fillId="0" borderId="170" xfId="19" applyNumberFormat="1" applyFont="1" applyBorder="1" applyAlignment="1">
      <alignment vertical="center"/>
    </xf>
    <xf numFmtId="0" fontId="7" fillId="0" borderId="203" xfId="3" applyFont="1" applyBorder="1" applyAlignment="1">
      <alignment horizontal="left" vertical="center" indent="1"/>
    </xf>
    <xf numFmtId="37" fontId="29" fillId="0" borderId="204" xfId="18" applyNumberFormat="1" applyFont="1" applyBorder="1" applyAlignment="1">
      <alignment vertical="center"/>
    </xf>
    <xf numFmtId="37" fontId="7" fillId="0" borderId="205" xfId="4" applyNumberFormat="1" applyFont="1" applyBorder="1" applyAlignment="1">
      <alignment vertical="center"/>
    </xf>
    <xf numFmtId="37" fontId="7" fillId="0" borderId="206" xfId="4" applyNumberFormat="1" applyFont="1" applyBorder="1" applyAlignment="1">
      <alignment vertical="center"/>
    </xf>
    <xf numFmtId="37" fontId="7" fillId="0" borderId="203" xfId="4" applyNumberFormat="1" applyFont="1" applyBorder="1" applyAlignment="1">
      <alignment vertical="center"/>
    </xf>
    <xf numFmtId="37" fontId="7" fillId="0" borderId="205" xfId="19" applyNumberFormat="1" applyFont="1" applyBorder="1" applyAlignment="1">
      <alignment vertical="center"/>
    </xf>
    <xf numFmtId="165" fontId="7" fillId="0" borderId="206" xfId="19" applyNumberFormat="1" applyFont="1" applyBorder="1" applyAlignment="1">
      <alignment vertical="center"/>
    </xf>
    <xf numFmtId="165" fontId="29" fillId="0" borderId="207" xfId="18" applyNumberFormat="1" applyFont="1" applyBorder="1" applyAlignment="1">
      <alignment vertical="center"/>
    </xf>
    <xf numFmtId="165" fontId="7" fillId="0" borderId="208" xfId="19" applyNumberFormat="1" applyFont="1" applyBorder="1" applyAlignment="1">
      <alignment vertical="center"/>
    </xf>
    <xf numFmtId="165" fontId="7" fillId="0" borderId="209" xfId="19" applyNumberFormat="1" applyFont="1" applyBorder="1" applyAlignment="1">
      <alignment vertical="center"/>
    </xf>
    <xf numFmtId="0" fontId="7" fillId="0" borderId="210" xfId="3" applyFont="1" applyBorder="1" applyAlignment="1">
      <alignment horizontal="left" vertical="center" indent="1"/>
    </xf>
    <xf numFmtId="37" fontId="29" fillId="0" borderId="211" xfId="18" applyNumberFormat="1" applyFont="1" applyBorder="1" applyAlignment="1">
      <alignment vertical="center"/>
    </xf>
    <xf numFmtId="37" fontId="7" fillId="0" borderId="212" xfId="19" applyNumberFormat="1" applyFont="1" applyBorder="1" applyAlignment="1">
      <alignment vertical="center"/>
    </xf>
    <xf numFmtId="37" fontId="7" fillId="0" borderId="213" xfId="19" applyNumberFormat="1" applyFont="1" applyBorder="1" applyAlignment="1">
      <alignment vertical="center"/>
    </xf>
    <xf numFmtId="165" fontId="7" fillId="0" borderId="213" xfId="19" applyNumberFormat="1" applyFont="1" applyBorder="1" applyAlignment="1">
      <alignment vertical="center"/>
    </xf>
    <xf numFmtId="37" fontId="7" fillId="0" borderId="206" xfId="19" applyNumberFormat="1" applyFont="1" applyBorder="1" applyAlignment="1">
      <alignment vertical="center"/>
    </xf>
    <xf numFmtId="37" fontId="29" fillId="0" borderId="207" xfId="18" applyNumberFormat="1" applyFont="1" applyBorder="1" applyAlignment="1">
      <alignment vertical="center"/>
    </xf>
    <xf numFmtId="165" fontId="7" fillId="0" borderId="205" xfId="19" applyNumberFormat="1" applyFont="1" applyBorder="1" applyAlignment="1">
      <alignment vertical="center"/>
    </xf>
    <xf numFmtId="37" fontId="7" fillId="0" borderId="209" xfId="19" applyNumberFormat="1" applyFont="1" applyBorder="1" applyAlignment="1">
      <alignment vertical="center"/>
    </xf>
    <xf numFmtId="37" fontId="7" fillId="0" borderId="208" xfId="19" applyNumberFormat="1" applyFont="1" applyBorder="1" applyAlignment="1">
      <alignment vertical="center"/>
    </xf>
    <xf numFmtId="0" fontId="29" fillId="0" borderId="210" xfId="3" applyFont="1" applyBorder="1" applyAlignment="1">
      <alignment horizontal="left" vertical="center"/>
    </xf>
    <xf numFmtId="165" fontId="29" fillId="0" borderId="204" xfId="20" applyNumberFormat="1" applyFont="1" applyBorder="1" applyAlignment="1">
      <alignment vertical="center"/>
    </xf>
    <xf numFmtId="165" fontId="29" fillId="0" borderId="207" xfId="20" applyNumberFormat="1" applyFont="1" applyBorder="1" applyAlignment="1">
      <alignment vertical="center"/>
    </xf>
    <xf numFmtId="41" fontId="29" fillId="0" borderId="211" xfId="20" applyNumberFormat="1" applyFont="1" applyBorder="1" applyAlignment="1">
      <alignment vertical="center"/>
    </xf>
    <xf numFmtId="41" fontId="29" fillId="0" borderId="168" xfId="20" applyNumberFormat="1" applyFont="1" applyBorder="1" applyAlignment="1">
      <alignment vertical="center"/>
    </xf>
    <xf numFmtId="37" fontId="29" fillId="0" borderId="207" xfId="20" applyNumberFormat="1" applyFont="1" applyBorder="1" applyAlignment="1">
      <alignment vertical="center"/>
    </xf>
    <xf numFmtId="37" fontId="29" fillId="0" borderId="211" xfId="20" applyNumberFormat="1" applyFont="1" applyBorder="1" applyAlignment="1">
      <alignment vertical="center"/>
    </xf>
    <xf numFmtId="171" fontId="45" fillId="0" borderId="181" xfId="4" applyNumberFormat="1" applyFont="1" applyBorder="1" applyAlignment="1">
      <alignment vertical="center"/>
    </xf>
    <xf numFmtId="0" fontId="66" fillId="0" borderId="167" xfId="3" applyFont="1" applyBorder="1" applyAlignment="1">
      <alignment horizontal="center" vertical="center"/>
    </xf>
    <xf numFmtId="41" fontId="29" fillId="0" borderId="168" xfId="4" applyNumberFormat="1" applyFont="1" applyBorder="1" applyAlignment="1">
      <alignment horizontal="right" vertical="center"/>
    </xf>
    <xf numFmtId="41" fontId="7" fillId="0" borderId="169" xfId="3" applyNumberFormat="1" applyFont="1" applyBorder="1" applyAlignment="1">
      <alignment horizontal="right" vertical="center"/>
    </xf>
    <xf numFmtId="41" fontId="7" fillId="0" borderId="170" xfId="3" applyNumberFormat="1" applyFont="1" applyBorder="1" applyAlignment="1">
      <alignment horizontal="right" vertical="center"/>
    </xf>
    <xf numFmtId="41" fontId="7" fillId="0" borderId="170" xfId="4" applyNumberFormat="1" applyFont="1" applyBorder="1" applyAlignment="1">
      <alignment horizontal="right" vertical="center"/>
    </xf>
    <xf numFmtId="41" fontId="7" fillId="0" borderId="167" xfId="4" applyNumberFormat="1" applyFont="1" applyBorder="1" applyAlignment="1">
      <alignment horizontal="right" vertical="center"/>
    </xf>
    <xf numFmtId="49" fontId="7" fillId="0" borderId="169" xfId="4" applyNumberFormat="1" applyFont="1" applyBorder="1" applyAlignment="1">
      <alignment horizontal="right" vertical="center"/>
    </xf>
    <xf numFmtId="49" fontId="7" fillId="0" borderId="170" xfId="4" applyNumberFormat="1" applyFont="1" applyBorder="1" applyAlignment="1">
      <alignment horizontal="right" vertical="center"/>
    </xf>
    <xf numFmtId="0" fontId="29" fillId="0" borderId="214" xfId="3" applyFont="1" applyBorder="1" applyAlignment="1">
      <alignment horizontal="left" vertical="center"/>
    </xf>
    <xf numFmtId="165" fontId="29" fillId="0" borderId="207" xfId="19" applyNumberFormat="1" applyFont="1" applyBorder="1" applyAlignment="1">
      <alignment vertical="center"/>
    </xf>
    <xf numFmtId="165" fontId="7" fillId="0" borderId="209" xfId="4" applyNumberFormat="1" applyFont="1" applyFill="1" applyBorder="1" applyAlignment="1">
      <alignment vertical="center"/>
    </xf>
    <xf numFmtId="165" fontId="7" fillId="0" borderId="208" xfId="21" applyNumberFormat="1" applyFont="1" applyBorder="1" applyAlignment="1">
      <alignment vertical="center"/>
    </xf>
    <xf numFmtId="165" fontId="7" fillId="0" borderId="209" xfId="21" applyNumberFormat="1" applyFont="1" applyBorder="1" applyAlignment="1">
      <alignment vertical="center"/>
    </xf>
    <xf numFmtId="165" fontId="20" fillId="0" borderId="207" xfId="19" applyNumberFormat="1" applyFont="1" applyFill="1" applyBorder="1" applyAlignment="1">
      <alignment vertical="center"/>
    </xf>
    <xf numFmtId="0" fontId="28" fillId="0" borderId="133" xfId="3" applyFont="1" applyBorder="1" applyAlignment="1">
      <alignment horizontal="left" vertical="center" indent="1"/>
    </xf>
    <xf numFmtId="0" fontId="7" fillId="0" borderId="133" xfId="3" applyFont="1" applyBorder="1" applyAlignment="1">
      <alignment horizontal="left" vertical="center"/>
    </xf>
    <xf numFmtId="0" fontId="28" fillId="0" borderId="133" xfId="3" applyFont="1" applyBorder="1" applyAlignment="1">
      <alignment horizontal="left" vertical="center"/>
    </xf>
    <xf numFmtId="0" fontId="7" fillId="0" borderId="210" xfId="3" applyFont="1" applyBorder="1" applyAlignment="1">
      <alignment horizontal="left" vertical="center"/>
    </xf>
    <xf numFmtId="41" fontId="29" fillId="0" borderId="211" xfId="3" applyNumberFormat="1" applyFont="1" applyBorder="1" applyAlignment="1">
      <alignment vertical="center"/>
    </xf>
    <xf numFmtId="41" fontId="7" fillId="0" borderId="212" xfId="21" applyNumberFormat="1" applyFont="1" applyBorder="1" applyAlignment="1">
      <alignment vertical="center"/>
    </xf>
    <xf numFmtId="41" fontId="7" fillId="0" borderId="213" xfId="21" applyNumberFormat="1" applyFont="1" applyBorder="1" applyAlignment="1">
      <alignment vertical="center"/>
    </xf>
    <xf numFmtId="41" fontId="7" fillId="0" borderId="169" xfId="21" applyNumberFormat="1" applyFont="1" applyBorder="1" applyAlignment="1">
      <alignment vertical="center"/>
    </xf>
    <xf numFmtId="41" fontId="7" fillId="0" borderId="170" xfId="21" applyNumberFormat="1" applyFont="1" applyBorder="1" applyAlignment="1">
      <alignment vertical="center"/>
    </xf>
    <xf numFmtId="0" fontId="29" fillId="0" borderId="203" xfId="3" applyFont="1" applyBorder="1" applyAlignment="1">
      <alignment horizontal="left" vertical="center"/>
    </xf>
    <xf numFmtId="165" fontId="29" fillId="0" borderId="204" xfId="18" applyNumberFormat="1" applyFont="1" applyBorder="1" applyAlignment="1">
      <alignment vertical="center"/>
    </xf>
    <xf numFmtId="165" fontId="7" fillId="0" borderId="205" xfId="21" applyNumberFormat="1" applyFont="1" applyBorder="1" applyAlignment="1">
      <alignment vertical="center"/>
    </xf>
    <xf numFmtId="165" fontId="20" fillId="0" borderId="207" xfId="18" applyNumberFormat="1" applyFont="1" applyFill="1" applyBorder="1" applyAlignment="1">
      <alignment vertical="center"/>
    </xf>
    <xf numFmtId="0" fontId="28" fillId="0" borderId="133" xfId="3" applyFont="1" applyBorder="1" applyAlignment="1">
      <alignment horizontal="left" vertical="center" indent="2"/>
    </xf>
    <xf numFmtId="0" fontId="27" fillId="0" borderId="133" xfId="3" applyFont="1" applyBorder="1" applyAlignment="1">
      <alignment horizontal="left" vertical="center" indent="1"/>
    </xf>
    <xf numFmtId="41" fontId="7" fillId="0" borderId="170" xfId="3" applyNumberFormat="1" applyFont="1" applyBorder="1" applyAlignment="1">
      <alignment vertical="center"/>
    </xf>
    <xf numFmtId="165" fontId="7" fillId="0" borderId="203" xfId="4" applyNumberFormat="1" applyFont="1" applyFill="1" applyBorder="1" applyAlignment="1">
      <alignment vertical="center"/>
    </xf>
    <xf numFmtId="165" fontId="7" fillId="0" borderId="206" xfId="21" applyNumberFormat="1" applyFont="1" applyBorder="1" applyAlignment="1">
      <alignment vertical="center"/>
    </xf>
    <xf numFmtId="165" fontId="20" fillId="0" borderId="207" xfId="20" applyNumberFormat="1" applyFont="1" applyFill="1" applyBorder="1" applyAlignment="1">
      <alignment vertical="center"/>
    </xf>
    <xf numFmtId="165" fontId="29" fillId="0" borderId="211" xfId="20" applyNumberFormat="1" applyFont="1" applyBorder="1" applyAlignment="1">
      <alignment vertical="center"/>
    </xf>
    <xf numFmtId="165" fontId="7" fillId="0" borderId="212" xfId="21" applyNumberFormat="1" applyFont="1" applyBorder="1" applyAlignment="1">
      <alignment vertical="center"/>
    </xf>
    <xf numFmtId="165" fontId="7" fillId="0" borderId="213" xfId="21" applyNumberFormat="1" applyFont="1" applyBorder="1" applyAlignment="1">
      <alignment vertical="center"/>
    </xf>
    <xf numFmtId="0" fontId="39" fillId="0" borderId="181" xfId="3" applyFont="1" applyBorder="1" applyAlignment="1">
      <alignment vertical="center"/>
    </xf>
    <xf numFmtId="41" fontId="39" fillId="0" borderId="181" xfId="4" applyNumberFormat="1" applyFont="1" applyBorder="1" applyAlignment="1">
      <alignment vertical="center"/>
    </xf>
    <xf numFmtId="0" fontId="37" fillId="0" borderId="167" xfId="3" applyFont="1" applyBorder="1"/>
    <xf numFmtId="41" fontId="38" fillId="0" borderId="229" xfId="3" applyNumberFormat="1" applyFont="1" applyBorder="1" applyAlignment="1">
      <alignment vertical="center" wrapText="1"/>
    </xf>
    <xf numFmtId="41" fontId="38" fillId="0" borderId="230" xfId="3" applyNumberFormat="1" applyFont="1" applyBorder="1" applyAlignment="1">
      <alignment horizontal="center" vertical="center" wrapText="1"/>
    </xf>
    <xf numFmtId="41" fontId="38" fillId="0" borderId="231" xfId="3" applyNumberFormat="1" applyFont="1" applyBorder="1" applyAlignment="1">
      <alignment vertical="center" wrapText="1"/>
    </xf>
    <xf numFmtId="41" fontId="30" fillId="0" borderId="229" xfId="3" applyNumberFormat="1" applyFont="1" applyBorder="1" applyAlignment="1">
      <alignment vertical="center" wrapText="1"/>
    </xf>
    <xf numFmtId="41" fontId="30" fillId="0" borderId="230" xfId="3" applyNumberFormat="1" applyFont="1" applyBorder="1" applyAlignment="1">
      <alignment horizontal="center" vertical="center" wrapText="1"/>
    </xf>
    <xf numFmtId="41" fontId="30" fillId="0" borderId="231" xfId="3" applyNumberFormat="1" applyFont="1" applyBorder="1" applyAlignment="1">
      <alignment vertical="center" wrapText="1"/>
    </xf>
    <xf numFmtId="41" fontId="30" fillId="0" borderId="232" xfId="3" applyNumberFormat="1" applyFont="1" applyBorder="1" applyAlignment="1">
      <alignment vertical="center" wrapText="1"/>
    </xf>
    <xf numFmtId="41" fontId="29" fillId="0" borderId="229" xfId="3" applyNumberFormat="1" applyFont="1" applyBorder="1" applyAlignment="1">
      <alignment horizontal="center" vertical="center"/>
    </xf>
    <xf numFmtId="41" fontId="29" fillId="0" borderId="230" xfId="3" applyNumberFormat="1" applyFont="1" applyBorder="1" applyAlignment="1">
      <alignment horizontal="center" vertical="center"/>
    </xf>
    <xf numFmtId="41" fontId="29" fillId="0" borderId="231" xfId="3" applyNumberFormat="1" applyFont="1" applyBorder="1" applyAlignment="1">
      <alignment horizontal="center" vertical="center"/>
    </xf>
    <xf numFmtId="41" fontId="7" fillId="0" borderId="229" xfId="3" applyNumberFormat="1" applyFont="1" applyBorder="1" applyAlignment="1">
      <alignment horizontal="center" vertical="center"/>
    </xf>
    <xf numFmtId="41" fontId="7" fillId="0" borderId="230" xfId="3" applyNumberFormat="1" applyFont="1" applyBorder="1" applyAlignment="1">
      <alignment horizontal="center" vertical="center"/>
    </xf>
    <xf numFmtId="41" fontId="7" fillId="0" borderId="231" xfId="3" applyNumberFormat="1" applyFont="1" applyBorder="1" applyAlignment="1">
      <alignment horizontal="center" vertical="center"/>
    </xf>
    <xf numFmtId="41" fontId="7" fillId="0" borderId="232" xfId="3" applyNumberFormat="1" applyFont="1" applyBorder="1" applyAlignment="1">
      <alignment horizontal="center" vertical="center"/>
    </xf>
    <xf numFmtId="165" fontId="29" fillId="0" borderId="233" xfId="22" applyNumberFormat="1" applyFont="1" applyFill="1" applyBorder="1" applyAlignment="1">
      <alignment vertical="center"/>
    </xf>
    <xf numFmtId="165" fontId="29" fillId="0" borderId="234" xfId="22" applyNumberFormat="1" applyFont="1" applyFill="1" applyBorder="1" applyAlignment="1">
      <alignment vertical="center"/>
    </xf>
    <xf numFmtId="165" fontId="29" fillId="0" borderId="235" xfId="22" applyNumberFormat="1" applyFont="1" applyFill="1" applyBorder="1" applyAlignment="1">
      <alignment vertical="center"/>
    </xf>
    <xf numFmtId="165" fontId="7" fillId="0" borderId="233" xfId="22" applyNumberFormat="1" applyFont="1" applyFill="1" applyBorder="1" applyAlignment="1">
      <alignment vertical="center"/>
    </xf>
    <xf numFmtId="165" fontId="7" fillId="0" borderId="234" xfId="22" applyNumberFormat="1" applyFont="1" applyFill="1" applyBorder="1" applyAlignment="1">
      <alignment vertical="center"/>
    </xf>
    <xf numFmtId="165" fontId="7" fillId="0" borderId="235" xfId="22" applyNumberFormat="1" applyFont="1" applyFill="1" applyBorder="1" applyAlignment="1">
      <alignment vertical="center"/>
    </xf>
    <xf numFmtId="165" fontId="7" fillId="0" borderId="233" xfId="4" applyNumberFormat="1" applyFont="1" applyBorder="1" applyAlignment="1">
      <alignment vertical="center"/>
    </xf>
    <xf numFmtId="165" fontId="7" fillId="0" borderId="234" xfId="4" applyNumberFormat="1" applyFont="1" applyBorder="1" applyAlignment="1">
      <alignment vertical="center"/>
    </xf>
    <xf numFmtId="165" fontId="7" fillId="0" borderId="235" xfId="4" applyNumberFormat="1" applyFont="1" applyBorder="1" applyAlignment="1">
      <alignment vertical="center"/>
    </xf>
    <xf numFmtId="165" fontId="7" fillId="0" borderId="27" xfId="23" applyNumberFormat="1" applyFont="1" applyBorder="1" applyAlignment="1">
      <alignment vertical="center"/>
    </xf>
    <xf numFmtId="165" fontId="7" fillId="0" borderId="236" xfId="23" applyNumberFormat="1" applyFont="1" applyBorder="1" applyAlignment="1">
      <alignment vertical="center"/>
    </xf>
    <xf numFmtId="165" fontId="7" fillId="0" borderId="29" xfId="23" applyNumberFormat="1" applyFont="1" applyBorder="1" applyAlignment="1">
      <alignment vertical="center"/>
    </xf>
    <xf numFmtId="165" fontId="29" fillId="0" borderId="237" xfId="22" applyNumberFormat="1" applyFont="1" applyFill="1" applyBorder="1" applyAlignment="1">
      <alignment vertical="center"/>
    </xf>
    <xf numFmtId="165" fontId="29" fillId="0" borderId="238" xfId="22" applyNumberFormat="1" applyFont="1" applyFill="1" applyBorder="1" applyAlignment="1">
      <alignment vertical="center"/>
    </xf>
    <xf numFmtId="165" fontId="29" fillId="0" borderId="239" xfId="22" applyNumberFormat="1" applyFont="1" applyFill="1" applyBorder="1" applyAlignment="1">
      <alignment vertical="center"/>
    </xf>
    <xf numFmtId="165" fontId="7" fillId="0" borderId="237" xfId="22" applyNumberFormat="1" applyFont="1" applyFill="1" applyBorder="1" applyAlignment="1">
      <alignment vertical="center"/>
    </xf>
    <xf numFmtId="165" fontId="7" fillId="0" borderId="238" xfId="22" applyNumberFormat="1" applyFont="1" applyFill="1" applyBorder="1" applyAlignment="1">
      <alignment vertical="center"/>
    </xf>
    <xf numFmtId="165" fontId="7" fillId="0" borderId="239" xfId="22" applyNumberFormat="1" applyFont="1" applyFill="1" applyBorder="1" applyAlignment="1">
      <alignment vertical="center"/>
    </xf>
    <xf numFmtId="165" fontId="7" fillId="0" borderId="237" xfId="4" applyNumberFormat="1" applyFont="1" applyBorder="1" applyAlignment="1">
      <alignment vertical="center"/>
    </xf>
    <xf numFmtId="165" fontId="7" fillId="0" borderId="238" xfId="4" applyNumberFormat="1" applyFont="1" applyBorder="1" applyAlignment="1">
      <alignment vertical="center"/>
    </xf>
    <xf numFmtId="165" fontId="7" fillId="0" borderId="239" xfId="4" applyNumberFormat="1" applyFont="1" applyBorder="1" applyAlignment="1">
      <alignment vertical="center"/>
    </xf>
    <xf numFmtId="165" fontId="7" fillId="0" borderId="32" xfId="23" applyNumberFormat="1" applyFont="1" applyBorder="1" applyAlignment="1">
      <alignment vertical="center"/>
    </xf>
    <xf numFmtId="165" fontId="7" fillId="0" borderId="238" xfId="23" applyNumberFormat="1" applyFont="1" applyBorder="1" applyAlignment="1">
      <alignment vertical="center"/>
    </xf>
    <xf numFmtId="165" fontId="7" fillId="0" borderId="34" xfId="23" applyNumberFormat="1" applyFont="1" applyBorder="1" applyAlignment="1">
      <alignment vertical="center"/>
    </xf>
    <xf numFmtId="41" fontId="29" fillId="0" borderId="237" xfId="22" applyNumberFormat="1" applyFont="1" applyFill="1" applyBorder="1" applyAlignment="1">
      <alignment vertical="center"/>
    </xf>
    <xf numFmtId="41" fontId="29" fillId="0" borderId="238" xfId="22" applyNumberFormat="1" applyFont="1" applyFill="1" applyBorder="1" applyAlignment="1">
      <alignment vertical="center"/>
    </xf>
    <xf numFmtId="41" fontId="29" fillId="0" borderId="239" xfId="22" applyNumberFormat="1" applyFont="1" applyFill="1" applyBorder="1" applyAlignment="1">
      <alignment vertical="center"/>
    </xf>
    <xf numFmtId="41" fontId="7" fillId="0" borderId="237" xfId="22" applyNumberFormat="1" applyFont="1" applyFill="1" applyBorder="1" applyAlignment="1">
      <alignment vertical="center"/>
    </xf>
    <xf numFmtId="41" fontId="7" fillId="0" borderId="238" xfId="22" applyNumberFormat="1" applyFont="1" applyFill="1" applyBorder="1" applyAlignment="1">
      <alignment vertical="center"/>
    </xf>
    <xf numFmtId="41" fontId="7" fillId="0" borderId="239" xfId="22" applyNumberFormat="1" applyFont="1" applyFill="1" applyBorder="1" applyAlignment="1">
      <alignment vertical="center"/>
    </xf>
    <xf numFmtId="41" fontId="7" fillId="0" borderId="237" xfId="4" applyNumberFormat="1" applyFont="1" applyBorder="1" applyAlignment="1">
      <alignment vertical="center"/>
    </xf>
    <xf numFmtId="41" fontId="7" fillId="0" borderId="238" xfId="4" applyNumberFormat="1" applyFont="1" applyBorder="1" applyAlignment="1">
      <alignment vertical="center"/>
    </xf>
    <xf numFmtId="41" fontId="7" fillId="0" borderId="239" xfId="4" applyNumberFormat="1" applyFont="1" applyBorder="1" applyAlignment="1">
      <alignment vertical="center"/>
    </xf>
    <xf numFmtId="41" fontId="7" fillId="0" borderId="32" xfId="23" applyNumberFormat="1" applyFont="1" applyBorder="1" applyAlignment="1">
      <alignment vertical="center"/>
    </xf>
    <xf numFmtId="41" fontId="7" fillId="0" borderId="238" xfId="23" applyNumberFormat="1" applyFont="1" applyBorder="1" applyAlignment="1">
      <alignment vertical="center"/>
    </xf>
    <xf numFmtId="41" fontId="7" fillId="0" borderId="34" xfId="23" applyNumberFormat="1" applyFont="1" applyBorder="1" applyAlignment="1">
      <alignment vertical="center"/>
    </xf>
    <xf numFmtId="165" fontId="29" fillId="0" borderId="237" xfId="4" applyNumberFormat="1" applyFont="1" applyBorder="1" applyAlignment="1">
      <alignment vertical="center"/>
    </xf>
    <xf numFmtId="165" fontId="29" fillId="0" borderId="238" xfId="4" applyNumberFormat="1" applyFont="1" applyBorder="1" applyAlignment="1">
      <alignment vertical="center"/>
    </xf>
    <xf numFmtId="165" fontId="29" fillId="0" borderId="239" xfId="4" applyNumberFormat="1" applyFont="1" applyBorder="1" applyAlignment="1">
      <alignment vertical="center"/>
    </xf>
    <xf numFmtId="41" fontId="29" fillId="0" borderId="240" xfId="22" applyNumberFormat="1" applyFont="1" applyFill="1" applyBorder="1" applyAlignment="1">
      <alignment vertical="center"/>
    </xf>
    <xf numFmtId="41" fontId="29" fillId="0" borderId="241" xfId="22" applyNumberFormat="1" applyFont="1" applyFill="1" applyBorder="1" applyAlignment="1">
      <alignment vertical="center"/>
    </xf>
    <xf numFmtId="41" fontId="29" fillId="0" borderId="242" xfId="22" applyNumberFormat="1" applyFont="1" applyFill="1" applyBorder="1" applyAlignment="1">
      <alignment vertical="center"/>
    </xf>
    <xf numFmtId="41" fontId="7" fillId="0" borderId="240" xfId="22" applyNumberFormat="1" applyFont="1" applyFill="1" applyBorder="1" applyAlignment="1">
      <alignment vertical="center"/>
    </xf>
    <xf numFmtId="41" fontId="7" fillId="0" borderId="241" xfId="22" applyNumberFormat="1" applyFont="1" applyFill="1" applyBorder="1" applyAlignment="1">
      <alignment vertical="center"/>
    </xf>
    <xf numFmtId="41" fontId="7" fillId="0" borderId="242" xfId="22" applyNumberFormat="1" applyFont="1" applyFill="1" applyBorder="1" applyAlignment="1">
      <alignment vertical="center"/>
    </xf>
    <xf numFmtId="41" fontId="7" fillId="0" borderId="240" xfId="4" applyNumberFormat="1" applyFont="1" applyBorder="1" applyAlignment="1">
      <alignment vertical="center"/>
    </xf>
    <xf numFmtId="41" fontId="7" fillId="0" borderId="241" xfId="4" applyNumberFormat="1" applyFont="1" applyBorder="1" applyAlignment="1">
      <alignment vertical="center"/>
    </xf>
    <xf numFmtId="41" fontId="7" fillId="0" borderId="242" xfId="4" applyNumberFormat="1" applyFont="1" applyBorder="1" applyAlignment="1">
      <alignment vertical="center"/>
    </xf>
    <xf numFmtId="41" fontId="7" fillId="0" borderId="37" xfId="23" applyNumberFormat="1" applyFont="1" applyBorder="1" applyAlignment="1">
      <alignment vertical="center"/>
    </xf>
    <xf numFmtId="41" fontId="7" fillId="0" borderId="243" xfId="23" applyNumberFormat="1" applyFont="1" applyBorder="1" applyAlignment="1">
      <alignment vertical="center"/>
    </xf>
    <xf numFmtId="41" fontId="7" fillId="0" borderId="39" xfId="23" applyNumberFormat="1" applyFont="1" applyBorder="1" applyAlignment="1">
      <alignment vertical="center"/>
    </xf>
    <xf numFmtId="0" fontId="29" fillId="0" borderId="167" xfId="3" applyFont="1" applyBorder="1" applyAlignment="1">
      <alignment horizontal="left" vertical="center" wrapText="1"/>
    </xf>
    <xf numFmtId="165" fontId="29" fillId="0" borderId="229" xfId="22" applyNumberFormat="1" applyFont="1" applyFill="1" applyBorder="1" applyAlignment="1">
      <alignment vertical="center"/>
    </xf>
    <xf numFmtId="165" fontId="29" fillId="0" borderId="230" xfId="22" applyNumberFormat="1" applyFont="1" applyFill="1" applyBorder="1" applyAlignment="1">
      <alignment vertical="center"/>
    </xf>
    <xf numFmtId="165" fontId="29" fillId="0" borderId="231" xfId="22" applyNumberFormat="1" applyFont="1" applyFill="1" applyBorder="1" applyAlignment="1">
      <alignment vertical="center"/>
    </xf>
    <xf numFmtId="165" fontId="7" fillId="0" borderId="229" xfId="22" applyNumberFormat="1" applyFont="1" applyFill="1" applyBorder="1" applyAlignment="1">
      <alignment vertical="center"/>
    </xf>
    <xf numFmtId="165" fontId="7" fillId="0" borderId="230" xfId="22" applyNumberFormat="1" applyFont="1" applyFill="1" applyBorder="1" applyAlignment="1">
      <alignment vertical="center"/>
    </xf>
    <xf numFmtId="165" fontId="7" fillId="0" borderId="231" xfId="22" applyNumberFormat="1" applyFont="1" applyFill="1" applyBorder="1" applyAlignment="1">
      <alignment vertical="center"/>
    </xf>
    <xf numFmtId="165" fontId="7" fillId="0" borderId="229" xfId="4" applyNumberFormat="1" applyFont="1" applyBorder="1" applyAlignment="1">
      <alignment vertical="center"/>
    </xf>
    <xf numFmtId="165" fontId="7" fillId="0" borderId="230" xfId="4" applyNumberFormat="1" applyFont="1" applyBorder="1" applyAlignment="1">
      <alignment vertical="center"/>
    </xf>
    <xf numFmtId="165" fontId="7" fillId="0" borderId="231" xfId="4" applyNumberFormat="1" applyFont="1" applyBorder="1" applyAlignment="1">
      <alignment vertical="center"/>
    </xf>
    <xf numFmtId="165" fontId="7" fillId="0" borderId="22" xfId="23" applyNumberFormat="1" applyFont="1" applyBorder="1" applyAlignment="1">
      <alignment vertical="center"/>
    </xf>
    <xf numFmtId="165" fontId="7" fillId="0" borderId="244" xfId="23" applyNumberFormat="1" applyFont="1" applyBorder="1" applyAlignment="1">
      <alignment vertical="center"/>
    </xf>
    <xf numFmtId="165" fontId="7" fillId="0" borderId="24" xfId="23" applyNumberFormat="1" applyFont="1" applyBorder="1" applyAlignment="1">
      <alignment vertical="center"/>
    </xf>
    <xf numFmtId="41" fontId="45" fillId="0" borderId="181" xfId="3" applyNumberFormat="1" applyFont="1" applyBorder="1" applyAlignment="1">
      <alignment vertical="center"/>
    </xf>
    <xf numFmtId="41" fontId="45" fillId="0" borderId="181" xfId="4" applyNumberFormat="1" applyFont="1" applyBorder="1" applyAlignment="1">
      <alignment vertical="center"/>
    </xf>
    <xf numFmtId="41" fontId="45" fillId="0" borderId="40" xfId="4" applyNumberFormat="1" applyFont="1" applyBorder="1" applyAlignment="1">
      <alignment vertical="center"/>
    </xf>
    <xf numFmtId="0" fontId="40" fillId="0" borderId="0" xfId="3" quotePrefix="1" applyFont="1" applyAlignment="1">
      <alignment horizontal="left" vertical="center"/>
    </xf>
    <xf numFmtId="0" fontId="40" fillId="0" borderId="0" xfId="3" applyFont="1" applyAlignment="1">
      <alignment horizontal="left" vertical="center" wrapText="1"/>
    </xf>
    <xf numFmtId="0" fontId="29" fillId="0" borderId="167" xfId="3" quotePrefix="1" applyFont="1" applyBorder="1" applyAlignment="1">
      <alignment vertical="center"/>
    </xf>
    <xf numFmtId="0" fontId="29" fillId="0" borderId="169" xfId="3" applyFont="1" applyBorder="1" applyAlignment="1">
      <alignment horizontal="centerContinuous" vertical="center"/>
    </xf>
    <xf numFmtId="0" fontId="29" fillId="0" borderId="170" xfId="3" applyFont="1" applyBorder="1" applyAlignment="1">
      <alignment horizontal="centerContinuous" vertical="center"/>
    </xf>
    <xf numFmtId="0" fontId="29" fillId="0" borderId="167" xfId="3" applyFont="1" applyBorder="1" applyAlignment="1">
      <alignment horizontal="centerContinuous" vertical="center"/>
    </xf>
    <xf numFmtId="0" fontId="7" fillId="0" borderId="169" xfId="3" applyFont="1" applyBorder="1" applyAlignment="1">
      <alignment horizontal="centerContinuous" vertical="center"/>
    </xf>
    <xf numFmtId="0" fontId="7" fillId="0" borderId="170" xfId="3" applyFont="1" applyBorder="1" applyAlignment="1">
      <alignment horizontal="centerContinuous" vertical="center"/>
    </xf>
    <xf numFmtId="0" fontId="7" fillId="0" borderId="167" xfId="3" applyFont="1" applyBorder="1" applyAlignment="1">
      <alignment horizontal="centerContinuous" vertical="center"/>
    </xf>
    <xf numFmtId="0" fontId="69" fillId="0" borderId="245" xfId="3" quotePrefix="1" applyFont="1" applyBorder="1" applyAlignment="1">
      <alignment vertical="center"/>
    </xf>
    <xf numFmtId="0" fontId="29" fillId="0" borderId="246" xfId="3" applyFont="1" applyBorder="1" applyAlignment="1">
      <alignment horizontal="center" vertical="center"/>
    </xf>
    <xf numFmtId="0" fontId="29" fillId="0" borderId="247" xfId="3" applyFont="1" applyBorder="1" applyAlignment="1">
      <alignment horizontal="center" vertical="center"/>
    </xf>
    <xf numFmtId="0" fontId="29" fillId="0" borderId="248" xfId="4" applyNumberFormat="1" applyFont="1" applyFill="1" applyBorder="1" applyAlignment="1">
      <alignment horizontal="center" vertical="center"/>
    </xf>
    <xf numFmtId="0" fontId="7" fillId="0" borderId="246" xfId="3" applyFont="1" applyBorder="1" applyAlignment="1">
      <alignment horizontal="center" vertical="center"/>
    </xf>
    <xf numFmtId="0" fontId="7" fillId="0" borderId="247" xfId="3" applyFont="1" applyBorder="1" applyAlignment="1">
      <alignment horizontal="center" vertical="center"/>
    </xf>
    <xf numFmtId="0" fontId="7" fillId="0" borderId="248" xfId="4" applyNumberFormat="1" applyFont="1" applyBorder="1" applyAlignment="1">
      <alignment horizontal="center" vertical="center"/>
    </xf>
    <xf numFmtId="0" fontId="7" fillId="0" borderId="249" xfId="4" applyNumberFormat="1" applyFont="1" applyFill="1" applyBorder="1" applyAlignment="1">
      <alignment horizontal="center" vertical="center"/>
    </xf>
    <xf numFmtId="0" fontId="69" fillId="0" borderId="250" xfId="3" quotePrefix="1" applyFont="1" applyBorder="1" applyAlignment="1">
      <alignment vertical="center"/>
    </xf>
    <xf numFmtId="0" fontId="29" fillId="0" borderId="251" xfId="3" applyFont="1" applyBorder="1" applyAlignment="1">
      <alignment horizontal="center" vertical="center"/>
    </xf>
    <xf numFmtId="0" fontId="29" fillId="0" borderId="252" xfId="3" applyFont="1" applyBorder="1" applyAlignment="1">
      <alignment horizontal="center" vertical="center"/>
    </xf>
    <xf numFmtId="0" fontId="29" fillId="0" borderId="253" xfId="4" applyNumberFormat="1" applyFont="1" applyFill="1" applyBorder="1" applyAlignment="1">
      <alignment horizontal="center" vertical="center"/>
    </xf>
    <xf numFmtId="0" fontId="7" fillId="0" borderId="251" xfId="3" applyFont="1" applyBorder="1" applyAlignment="1">
      <alignment horizontal="center" vertical="center"/>
    </xf>
    <xf numFmtId="0" fontId="7" fillId="0" borderId="252" xfId="3" applyFont="1" applyBorder="1" applyAlignment="1">
      <alignment horizontal="center" vertical="center"/>
    </xf>
    <xf numFmtId="0" fontId="7" fillId="0" borderId="253" xfId="4" applyNumberFormat="1" applyFont="1" applyBorder="1" applyAlignment="1">
      <alignment horizontal="center" vertical="center"/>
    </xf>
    <xf numFmtId="0" fontId="7" fillId="0" borderId="254" xfId="4" applyNumberFormat="1" applyFont="1" applyFill="1" applyBorder="1" applyAlignment="1">
      <alignment horizontal="center" vertical="center"/>
    </xf>
    <xf numFmtId="0" fontId="29" fillId="0" borderId="255" xfId="3" applyFont="1" applyBorder="1" applyAlignment="1">
      <alignment horizontal="center" vertical="center"/>
    </xf>
    <xf numFmtId="0" fontId="29" fillId="0" borderId="256" xfId="3" applyFont="1" applyBorder="1" applyAlignment="1">
      <alignment horizontal="center" vertical="center"/>
    </xf>
    <xf numFmtId="0" fontId="29" fillId="0" borderId="257" xfId="4" applyNumberFormat="1" applyFont="1" applyFill="1" applyBorder="1" applyAlignment="1">
      <alignment horizontal="center" vertical="center"/>
    </xf>
    <xf numFmtId="0" fontId="7" fillId="0" borderId="255" xfId="3" applyFont="1" applyBorder="1" applyAlignment="1">
      <alignment horizontal="center" vertical="center"/>
    </xf>
    <xf numFmtId="0" fontId="7" fillId="0" borderId="256" xfId="3" applyFont="1" applyBorder="1" applyAlignment="1">
      <alignment horizontal="center" vertical="center"/>
    </xf>
    <xf numFmtId="0" fontId="7" fillId="0" borderId="257" xfId="4" applyNumberFormat="1" applyFont="1" applyBorder="1" applyAlignment="1">
      <alignment horizontal="center" vertical="center"/>
    </xf>
    <xf numFmtId="0" fontId="7" fillId="0" borderId="258" xfId="4" applyNumberFormat="1" applyFont="1" applyFill="1" applyBorder="1" applyAlignment="1">
      <alignment horizontal="center" vertical="center"/>
    </xf>
    <xf numFmtId="0" fontId="7" fillId="0" borderId="175" xfId="3" applyFont="1" applyBorder="1" applyAlignment="1">
      <alignment horizontal="left" vertical="center" indent="2"/>
    </xf>
    <xf numFmtId="165" fontId="29" fillId="0" borderId="259" xfId="3" applyNumberFormat="1" applyFont="1" applyBorder="1" applyAlignment="1">
      <alignment vertical="center"/>
    </xf>
    <xf numFmtId="165" fontId="29" fillId="0" borderId="260" xfId="3" applyNumberFormat="1" applyFont="1" applyBorder="1" applyAlignment="1">
      <alignment vertical="center"/>
    </xf>
    <xf numFmtId="165" fontId="29" fillId="0" borderId="180" xfId="24" applyNumberFormat="1" applyFont="1" applyFill="1" applyBorder="1" applyAlignment="1">
      <alignment vertical="center"/>
    </xf>
    <xf numFmtId="165" fontId="7" fillId="0" borderId="259" xfId="3" applyNumberFormat="1" applyFont="1" applyBorder="1" applyAlignment="1">
      <alignment vertical="center"/>
    </xf>
    <xf numFmtId="165" fontId="7" fillId="0" borderId="260" xfId="3" applyNumberFormat="1" applyFont="1" applyBorder="1" applyAlignment="1">
      <alignment vertical="center"/>
    </xf>
    <xf numFmtId="165" fontId="7" fillId="0" borderId="180" xfId="4" applyNumberFormat="1" applyFont="1" applyFill="1" applyBorder="1" applyAlignment="1">
      <alignment vertical="center"/>
    </xf>
    <xf numFmtId="165" fontId="7" fillId="0" borderId="261" xfId="4" applyNumberFormat="1" applyFont="1" applyFill="1" applyBorder="1" applyAlignment="1">
      <alignment vertical="center"/>
    </xf>
    <xf numFmtId="165" fontId="7" fillId="0" borderId="180" xfId="3" applyNumberFormat="1" applyFont="1" applyBorder="1" applyAlignment="1">
      <alignment vertical="center"/>
    </xf>
    <xf numFmtId="165" fontId="7" fillId="0" borderId="261" xfId="3" applyNumberFormat="1" applyFont="1" applyBorder="1" applyAlignment="1">
      <alignment vertical="center"/>
    </xf>
    <xf numFmtId="165" fontId="29" fillId="0" borderId="180" xfId="25" applyNumberFormat="1" applyFont="1" applyFill="1" applyBorder="1" applyAlignment="1">
      <alignment vertical="center"/>
    </xf>
    <xf numFmtId="0" fontId="29" fillId="0" borderId="90" xfId="3" applyFont="1" applyBorder="1" applyAlignment="1">
      <alignment horizontal="left" vertical="center" indent="1"/>
    </xf>
    <xf numFmtId="165" fontId="29" fillId="0" borderId="262" xfId="3" applyNumberFormat="1" applyFont="1" applyBorder="1" applyAlignment="1">
      <alignment vertical="center"/>
    </xf>
    <xf numFmtId="165" fontId="29" fillId="0" borderId="263" xfId="3" applyNumberFormat="1" applyFont="1" applyBorder="1" applyAlignment="1">
      <alignment vertical="center"/>
    </xf>
    <xf numFmtId="165" fontId="29" fillId="0" borderId="264" xfId="25" applyNumberFormat="1" applyFont="1" applyFill="1" applyBorder="1" applyAlignment="1">
      <alignment vertical="center"/>
    </xf>
    <xf numFmtId="165" fontId="7" fillId="0" borderId="262" xfId="3" applyNumberFormat="1" applyFont="1" applyBorder="1" applyAlignment="1">
      <alignment vertical="center"/>
    </xf>
    <xf numFmtId="165" fontId="7" fillId="0" borderId="263" xfId="3" applyNumberFormat="1" applyFont="1" applyBorder="1" applyAlignment="1">
      <alignment vertical="center"/>
    </xf>
    <xf numFmtId="165" fontId="7" fillId="0" borderId="264" xfId="4" applyNumberFormat="1" applyFont="1" applyFill="1" applyBorder="1" applyAlignment="1">
      <alignment vertical="center"/>
    </xf>
    <xf numFmtId="165" fontId="7" fillId="0" borderId="265" xfId="4" applyNumberFormat="1" applyFont="1" applyFill="1" applyBorder="1" applyAlignment="1">
      <alignment vertical="center"/>
    </xf>
    <xf numFmtId="165" fontId="29" fillId="0" borderId="266" xfId="3" applyNumberFormat="1" applyFont="1" applyBorder="1" applyAlignment="1">
      <alignment vertical="center"/>
    </xf>
    <xf numFmtId="165" fontId="29" fillId="0" borderId="267" xfId="3" applyNumberFormat="1" applyFont="1" applyBorder="1" applyAlignment="1">
      <alignment vertical="center"/>
    </xf>
    <xf numFmtId="165" fontId="29" fillId="0" borderId="268" xfId="25" applyNumberFormat="1" applyFont="1" applyFill="1" applyBorder="1" applyAlignment="1">
      <alignment vertical="center"/>
    </xf>
    <xf numFmtId="165" fontId="7" fillId="0" borderId="266" xfId="3" applyNumberFormat="1" applyFont="1" applyBorder="1" applyAlignment="1">
      <alignment vertical="center"/>
    </xf>
    <xf numFmtId="165" fontId="7" fillId="0" borderId="267" xfId="3" applyNumberFormat="1" applyFont="1" applyBorder="1" applyAlignment="1">
      <alignment vertical="center"/>
    </xf>
    <xf numFmtId="165" fontId="7" fillId="0" borderId="268" xfId="4" applyNumberFormat="1" applyFont="1" applyFill="1" applyBorder="1" applyAlignment="1">
      <alignment vertical="center"/>
    </xf>
    <xf numFmtId="165" fontId="7" fillId="0" borderId="269" xfId="4" applyNumberFormat="1" applyFont="1" applyFill="1" applyBorder="1" applyAlignment="1">
      <alignment vertical="center"/>
    </xf>
    <xf numFmtId="165" fontId="7" fillId="0" borderId="255" xfId="3" applyNumberFormat="1" applyFont="1" applyBorder="1" applyAlignment="1">
      <alignment horizontal="center" vertical="center"/>
    </xf>
    <xf numFmtId="165" fontId="7" fillId="0" borderId="256" xfId="3" applyNumberFormat="1" applyFont="1" applyBorder="1" applyAlignment="1">
      <alignment horizontal="center" vertical="center"/>
    </xf>
    <xf numFmtId="165" fontId="7" fillId="0" borderId="257" xfId="24" applyNumberFormat="1" applyFont="1" applyBorder="1" applyAlignment="1">
      <alignment horizontal="center" vertical="center"/>
    </xf>
    <xf numFmtId="0" fontId="29" fillId="0" borderId="175" xfId="3" quotePrefix="1" applyFont="1" applyBorder="1" applyAlignment="1">
      <alignment vertical="center"/>
    </xf>
    <xf numFmtId="165" fontId="7" fillId="0" borderId="259" xfId="3" applyNumberFormat="1" applyFont="1" applyBorder="1" applyAlignment="1">
      <alignment horizontal="center" vertical="center"/>
    </xf>
    <xf numFmtId="165" fontId="7" fillId="0" borderId="260" xfId="3" applyNumberFormat="1" applyFont="1" applyBorder="1" applyAlignment="1">
      <alignment horizontal="center" vertical="center"/>
    </xf>
    <xf numFmtId="165" fontId="7" fillId="0" borderId="180" xfId="24" applyNumberFormat="1" applyFont="1" applyBorder="1" applyAlignment="1">
      <alignment horizontal="center" vertical="center"/>
    </xf>
    <xf numFmtId="0" fontId="7" fillId="0" borderId="259" xfId="3" applyFont="1" applyBorder="1" applyAlignment="1">
      <alignment horizontal="center" vertical="center"/>
    </xf>
    <xf numFmtId="0" fontId="7" fillId="0" borderId="260" xfId="3" applyFont="1" applyBorder="1" applyAlignment="1">
      <alignment horizontal="center" vertical="center"/>
    </xf>
    <xf numFmtId="0" fontId="7" fillId="0" borderId="180" xfId="4" applyNumberFormat="1" applyFont="1" applyBorder="1" applyAlignment="1">
      <alignment horizontal="center" vertical="center"/>
    </xf>
    <xf numFmtId="0" fontId="7" fillId="0" borderId="261" xfId="4" applyNumberFormat="1" applyFont="1" applyFill="1" applyBorder="1" applyAlignment="1">
      <alignment horizontal="center" vertical="center"/>
    </xf>
    <xf numFmtId="165" fontId="29" fillId="0" borderId="180" xfId="26" applyNumberFormat="1" applyFont="1" applyFill="1" applyBorder="1" applyAlignment="1">
      <alignment vertical="center"/>
    </xf>
    <xf numFmtId="165" fontId="7" fillId="0" borderId="180" xfId="24" applyNumberFormat="1" applyFont="1" applyFill="1" applyBorder="1" applyAlignment="1">
      <alignment vertical="center"/>
    </xf>
    <xf numFmtId="165" fontId="29" fillId="0" borderId="180" xfId="3" applyNumberFormat="1" applyFont="1" applyBorder="1" applyAlignment="1">
      <alignment vertical="center"/>
    </xf>
    <xf numFmtId="165" fontId="29" fillId="0" borderId="264" xfId="3" applyNumberFormat="1" applyFont="1" applyBorder="1" applyAlignment="1">
      <alignment vertical="center"/>
    </xf>
    <xf numFmtId="165" fontId="7" fillId="0" borderId="264" xfId="3" applyNumberFormat="1" applyFont="1" applyBorder="1" applyAlignment="1">
      <alignment vertical="center"/>
    </xf>
    <xf numFmtId="165" fontId="7" fillId="0" borderId="265" xfId="3" applyNumberFormat="1" applyFont="1" applyBorder="1" applyAlignment="1">
      <alignment vertical="center"/>
    </xf>
    <xf numFmtId="165" fontId="29" fillId="0" borderId="268" xfId="3" applyNumberFormat="1" applyFont="1" applyBorder="1" applyAlignment="1">
      <alignment vertical="center"/>
    </xf>
    <xf numFmtId="165" fontId="7" fillId="0" borderId="268" xfId="3" applyNumberFormat="1" applyFont="1" applyBorder="1" applyAlignment="1">
      <alignment vertical="center"/>
    </xf>
    <xf numFmtId="165" fontId="7" fillId="0" borderId="269" xfId="3" applyNumberFormat="1" applyFont="1" applyBorder="1" applyAlignment="1">
      <alignment vertical="center"/>
    </xf>
    <xf numFmtId="0" fontId="29" fillId="0" borderId="257" xfId="24" applyNumberFormat="1" applyFont="1" applyBorder="1" applyAlignment="1">
      <alignment horizontal="center" vertical="center"/>
    </xf>
    <xf numFmtId="0" fontId="7" fillId="0" borderId="257" xfId="24" applyNumberFormat="1" applyFont="1" applyBorder="1" applyAlignment="1">
      <alignment horizontal="center" vertical="center"/>
    </xf>
    <xf numFmtId="0" fontId="29" fillId="0" borderId="259" xfId="3" applyFont="1" applyBorder="1" applyAlignment="1">
      <alignment horizontal="center" vertical="center"/>
    </xf>
    <xf numFmtId="0" fontId="29" fillId="0" borderId="260" xfId="3" applyFont="1" applyBorder="1" applyAlignment="1">
      <alignment horizontal="center" vertical="center"/>
    </xf>
    <xf numFmtId="0" fontId="29" fillId="0" borderId="180" xfId="24" applyNumberFormat="1" applyFont="1" applyBorder="1" applyAlignment="1">
      <alignment horizontal="center" vertical="center"/>
    </xf>
    <xf numFmtId="0" fontId="7" fillId="0" borderId="180" xfId="24" applyNumberFormat="1" applyFont="1" applyBorder="1" applyAlignment="1">
      <alignment horizontal="center" vertical="center"/>
    </xf>
    <xf numFmtId="165" fontId="29" fillId="8" borderId="259" xfId="3" applyNumberFormat="1" applyFont="1" applyFill="1" applyBorder="1" applyAlignment="1">
      <alignment vertical="center"/>
    </xf>
    <xf numFmtId="165" fontId="29" fillId="8" borderId="260" xfId="3" applyNumberFormat="1" applyFont="1" applyFill="1" applyBorder="1" applyAlignment="1">
      <alignment vertical="center"/>
    </xf>
    <xf numFmtId="165" fontId="7" fillId="8" borderId="259" xfId="3" applyNumberFormat="1" applyFont="1" applyFill="1" applyBorder="1" applyAlignment="1">
      <alignment vertical="center"/>
    </xf>
    <xf numFmtId="165" fontId="7" fillId="8" borderId="260" xfId="3" applyNumberFormat="1" applyFont="1" applyFill="1" applyBorder="1" applyAlignment="1">
      <alignment vertical="center"/>
    </xf>
    <xf numFmtId="165" fontId="29" fillId="8" borderId="262" xfId="3" applyNumberFormat="1" applyFont="1" applyFill="1" applyBorder="1" applyAlignment="1">
      <alignment vertical="center"/>
    </xf>
    <xf numFmtId="165" fontId="29" fillId="8" borderId="263" xfId="3" applyNumberFormat="1" applyFont="1" applyFill="1" applyBorder="1" applyAlignment="1">
      <alignment vertical="center"/>
    </xf>
    <xf numFmtId="165" fontId="7" fillId="8" borderId="262" xfId="3" applyNumberFormat="1" applyFont="1" applyFill="1" applyBorder="1" applyAlignment="1">
      <alignment vertical="center"/>
    </xf>
    <xf numFmtId="165" fontId="7" fillId="8" borderId="263" xfId="3" applyNumberFormat="1" applyFont="1" applyFill="1" applyBorder="1" applyAlignment="1">
      <alignment vertical="center"/>
    </xf>
    <xf numFmtId="165" fontId="29" fillId="8" borderId="266" xfId="3" applyNumberFormat="1" applyFont="1" applyFill="1" applyBorder="1" applyAlignment="1">
      <alignment vertical="center"/>
    </xf>
    <xf numFmtId="165" fontId="29" fillId="8" borderId="267" xfId="3" applyNumberFormat="1" applyFont="1" applyFill="1" applyBorder="1" applyAlignment="1">
      <alignment vertical="center"/>
    </xf>
    <xf numFmtId="165" fontId="7" fillId="8" borderId="266" xfId="3" applyNumberFormat="1" applyFont="1" applyFill="1" applyBorder="1" applyAlignment="1">
      <alignment vertical="center"/>
    </xf>
    <xf numFmtId="165" fontId="7" fillId="8" borderId="267" xfId="3" applyNumberFormat="1" applyFont="1" applyFill="1" applyBorder="1" applyAlignment="1">
      <alignment vertical="center"/>
    </xf>
    <xf numFmtId="0" fontId="40" fillId="0" borderId="181" xfId="3" applyFont="1" applyBorder="1"/>
    <xf numFmtId="0" fontId="39" fillId="0" borderId="181" xfId="3" applyFont="1" applyBorder="1" applyAlignment="1">
      <alignment horizontal="center" vertical="center"/>
    </xf>
    <xf numFmtId="0" fontId="70" fillId="0" borderId="0" xfId="3" quotePrefix="1" applyFont="1" applyAlignment="1">
      <alignment horizontal="left"/>
    </xf>
    <xf numFmtId="0" fontId="70" fillId="0" borderId="0" xfId="3" applyFont="1" applyAlignment="1">
      <alignment horizontal="left"/>
    </xf>
    <xf numFmtId="0" fontId="3" fillId="0" borderId="168" xfId="3" applyFont="1" applyBorder="1" applyAlignment="1">
      <alignment vertical="center"/>
    </xf>
    <xf numFmtId="15" fontId="54" fillId="0" borderId="169" xfId="3" applyNumberFormat="1" applyFont="1" applyBorder="1" applyAlignment="1">
      <alignment vertical="center" wrapText="1"/>
    </xf>
    <xf numFmtId="0" fontId="3" fillId="0" borderId="170" xfId="3" applyFont="1" applyBorder="1" applyAlignment="1">
      <alignment vertical="center"/>
    </xf>
    <xf numFmtId="0" fontId="3" fillId="0" borderId="167" xfId="3" applyFont="1" applyBorder="1" applyAlignment="1">
      <alignment vertical="center"/>
    </xf>
    <xf numFmtId="0" fontId="54" fillId="0" borderId="170" xfId="3" applyFont="1" applyBorder="1" applyAlignment="1">
      <alignment vertical="center" wrapText="1"/>
    </xf>
    <xf numFmtId="0" fontId="7" fillId="0" borderId="167" xfId="3" applyFont="1" applyBorder="1" applyAlignment="1">
      <alignment vertical="center" wrapText="1"/>
    </xf>
    <xf numFmtId="0" fontId="29" fillId="0" borderId="167" xfId="3" applyFont="1" applyBorder="1" applyAlignment="1">
      <alignment horizontal="left" vertical="center" indent="1"/>
    </xf>
    <xf numFmtId="41" fontId="29" fillId="0" borderId="168" xfId="3" applyNumberFormat="1" applyFont="1" applyBorder="1" applyAlignment="1">
      <alignment vertical="center"/>
    </xf>
    <xf numFmtId="41" fontId="7" fillId="0" borderId="169" xfId="3" applyNumberFormat="1" applyFont="1" applyBorder="1" applyAlignment="1">
      <alignment vertical="center"/>
    </xf>
    <xf numFmtId="41" fontId="7" fillId="0" borderId="174" xfId="4" applyNumberFormat="1" applyFont="1" applyBorder="1" applyAlignment="1">
      <alignment vertical="center"/>
    </xf>
    <xf numFmtId="41" fontId="7" fillId="0" borderId="171" xfId="4" applyNumberFormat="1" applyFont="1" applyBorder="1" applyAlignment="1">
      <alignment vertical="center"/>
    </xf>
    <xf numFmtId="41" fontId="7" fillId="0" borderId="173" xfId="4" applyNumberFormat="1" applyFont="1" applyBorder="1" applyAlignment="1">
      <alignment vertical="center"/>
    </xf>
    <xf numFmtId="0" fontId="7" fillId="0" borderId="175" xfId="3" applyFont="1" applyBorder="1" applyAlignment="1">
      <alignment horizontal="left" vertical="center" indent="4"/>
    </xf>
    <xf numFmtId="0" fontId="29" fillId="0" borderId="175" xfId="3" applyFont="1" applyBorder="1" applyAlignment="1">
      <alignment horizontal="left" vertical="center" indent="3"/>
    </xf>
    <xf numFmtId="41" fontId="29" fillId="0" borderId="176" xfId="3" applyNumberFormat="1" applyFont="1" applyBorder="1" applyAlignment="1">
      <alignment vertical="center"/>
    </xf>
    <xf numFmtId="0" fontId="29" fillId="0" borderId="90" xfId="3" applyFont="1" applyBorder="1" applyAlignment="1">
      <alignment horizontal="left" vertical="center" indent="2"/>
    </xf>
    <xf numFmtId="165" fontId="29" fillId="0" borderId="179" xfId="3" applyNumberFormat="1" applyFont="1" applyBorder="1" applyAlignment="1">
      <alignment vertical="center"/>
    </xf>
    <xf numFmtId="165" fontId="7" fillId="0" borderId="89" xfId="4" applyNumberFormat="1" applyFont="1" applyBorder="1" applyAlignment="1">
      <alignment vertical="center"/>
    </xf>
    <xf numFmtId="165" fontId="7" fillId="0" borderId="90" xfId="4" applyNumberFormat="1" applyFont="1" applyBorder="1" applyAlignment="1">
      <alignment vertical="center"/>
    </xf>
    <xf numFmtId="165" fontId="7" fillId="0" borderId="88" xfId="4" applyNumberFormat="1" applyFont="1" applyBorder="1" applyAlignment="1">
      <alignment vertical="center"/>
    </xf>
    <xf numFmtId="165" fontId="29" fillId="0" borderId="168" xfId="3" applyNumberFormat="1" applyFont="1" applyBorder="1" applyAlignment="1">
      <alignment vertical="center"/>
    </xf>
    <xf numFmtId="165" fontId="7" fillId="0" borderId="169" xfId="3" applyNumberFormat="1" applyFont="1" applyBorder="1" applyAlignment="1">
      <alignment vertical="center"/>
    </xf>
    <xf numFmtId="165" fontId="7" fillId="0" borderId="167" xfId="3" applyNumberFormat="1" applyFont="1" applyBorder="1" applyAlignment="1">
      <alignment vertical="center"/>
    </xf>
    <xf numFmtId="41" fontId="7" fillId="0" borderId="167" xfId="3" applyNumberFormat="1" applyFont="1" applyBorder="1" applyAlignment="1">
      <alignment vertical="center"/>
    </xf>
    <xf numFmtId="41" fontId="29" fillId="0" borderId="179" xfId="3" applyNumberFormat="1" applyFont="1" applyBorder="1" applyAlignment="1">
      <alignment vertical="center"/>
    </xf>
    <xf numFmtId="41" fontId="7" fillId="0" borderId="88" xfId="3" applyNumberFormat="1" applyFont="1" applyBorder="1" applyAlignment="1">
      <alignment vertical="center"/>
    </xf>
    <xf numFmtId="41" fontId="7" fillId="0" borderId="89" xfId="3" applyNumberFormat="1" applyFont="1" applyBorder="1" applyAlignment="1">
      <alignment vertical="center"/>
    </xf>
    <xf numFmtId="41" fontId="7" fillId="0" borderId="90" xfId="3" applyNumberFormat="1" applyFont="1" applyBorder="1" applyAlignment="1">
      <alignment vertical="center"/>
    </xf>
    <xf numFmtId="0" fontId="39" fillId="0" borderId="181" xfId="3" applyFont="1" applyBorder="1" applyAlignment="1">
      <alignment horizontal="left" vertical="center" indent="2"/>
    </xf>
    <xf numFmtId="41" fontId="39" fillId="0" borderId="181" xfId="3" applyNumberFormat="1" applyFont="1" applyBorder="1" applyAlignment="1">
      <alignment vertical="center"/>
    </xf>
    <xf numFmtId="41" fontId="39" fillId="0" borderId="181" xfId="3" applyNumberFormat="1" applyFont="1" applyBorder="1" applyAlignment="1">
      <alignment horizontal="right" vertical="center" indent="3"/>
    </xf>
    <xf numFmtId="0" fontId="39" fillId="0" borderId="0" xfId="3" applyFont="1" applyAlignment="1">
      <alignment vertical="top"/>
    </xf>
    <xf numFmtId="0" fontId="40" fillId="0" borderId="0" xfId="3" quotePrefix="1" applyFont="1" applyAlignment="1">
      <alignment horizontal="left" vertical="top"/>
    </xf>
    <xf numFmtId="0" fontId="40" fillId="0" borderId="0" xfId="3" applyFont="1" applyAlignment="1">
      <alignment horizontal="left" vertical="top"/>
    </xf>
    <xf numFmtId="0" fontId="15" fillId="0" borderId="168" xfId="3" applyFont="1" applyBorder="1" applyAlignment="1" applyProtection="1">
      <alignment vertical="center"/>
      <protection locked="0"/>
    </xf>
    <xf numFmtId="15" fontId="54" fillId="0" borderId="169" xfId="3" quotePrefix="1" applyNumberFormat="1" applyFont="1" applyBorder="1" applyAlignment="1">
      <alignment vertical="center"/>
    </xf>
    <xf numFmtId="15" fontId="54" fillId="0" borderId="170" xfId="3" quotePrefix="1" applyNumberFormat="1" applyFont="1" applyBorder="1" applyAlignment="1">
      <alignment vertical="center"/>
    </xf>
    <xf numFmtId="15" fontId="54" fillId="0" borderId="167" xfId="3" quotePrefix="1" applyNumberFormat="1" applyFont="1" applyBorder="1" applyAlignment="1">
      <alignment vertical="center"/>
    </xf>
    <xf numFmtId="0" fontId="47" fillId="0" borderId="167" xfId="3" applyFont="1" applyBorder="1" applyAlignment="1">
      <alignment horizontal="left" vertical="center"/>
    </xf>
    <xf numFmtId="0" fontId="29" fillId="0" borderId="214" xfId="3" applyFont="1" applyBorder="1" applyAlignment="1">
      <alignment horizontal="left" vertical="center" wrapText="1"/>
    </xf>
    <xf numFmtId="41" fontId="7" fillId="0" borderId="215" xfId="3" applyNumberFormat="1" applyFont="1" applyBorder="1" applyAlignment="1">
      <alignment horizontal="right" vertical="center"/>
    </xf>
    <xf numFmtId="41" fontId="7" fillId="0" borderId="216" xfId="3" applyNumberFormat="1" applyFont="1" applyBorder="1" applyAlignment="1">
      <alignment horizontal="right" vertical="center"/>
    </xf>
    <xf numFmtId="41" fontId="7" fillId="0" borderId="217" xfId="4" applyNumberFormat="1" applyFont="1" applyBorder="1" applyAlignment="1">
      <alignment horizontal="right" vertical="center"/>
    </xf>
    <xf numFmtId="41" fontId="7" fillId="0" borderId="217" xfId="3" applyNumberFormat="1" applyFont="1" applyBorder="1" applyAlignment="1">
      <alignment horizontal="right" vertical="center"/>
    </xf>
    <xf numFmtId="41" fontId="7" fillId="0" borderId="214" xfId="3" applyNumberFormat="1" applyFont="1" applyBorder="1" applyAlignment="1">
      <alignment horizontal="right" vertical="center"/>
    </xf>
    <xf numFmtId="165" fontId="29" fillId="0" borderId="207" xfId="3" applyNumberFormat="1" applyFont="1" applyBorder="1" applyAlignment="1">
      <alignment vertical="center"/>
    </xf>
    <xf numFmtId="0" fontId="29" fillId="0" borderId="133" xfId="3" applyFont="1" applyBorder="1" applyAlignment="1">
      <alignment horizontal="left" vertical="center" wrapText="1"/>
    </xf>
    <xf numFmtId="165" fontId="7" fillId="0" borderId="208" xfId="3" applyNumberFormat="1" applyFont="1" applyBorder="1" applyAlignment="1">
      <alignment horizontal="right" vertical="center"/>
    </xf>
    <xf numFmtId="165" fontId="7" fillId="0" borderId="209" xfId="4" applyNumberFormat="1" applyFont="1" applyBorder="1" applyAlignment="1">
      <alignment horizontal="right" vertical="center"/>
    </xf>
    <xf numFmtId="165" fontId="7" fillId="0" borderId="209" xfId="3" applyNumberFormat="1" applyFont="1" applyBorder="1" applyAlignment="1">
      <alignment horizontal="right" vertical="center"/>
    </xf>
    <xf numFmtId="165" fontId="7" fillId="0" borderId="133" xfId="3" applyNumberFormat="1" applyFont="1" applyBorder="1" applyAlignment="1">
      <alignment horizontal="right" vertical="center"/>
    </xf>
    <xf numFmtId="165" fontId="29" fillId="0" borderId="211" xfId="3" applyNumberFormat="1" applyFont="1" applyBorder="1" applyAlignment="1">
      <alignment vertical="center"/>
    </xf>
    <xf numFmtId="0" fontId="25" fillId="0" borderId="166" xfId="3" applyFont="1" applyBorder="1" applyAlignment="1">
      <alignment horizontal="left" vertical="center"/>
    </xf>
    <xf numFmtId="171" fontId="47" fillId="0" borderId="167" xfId="4" applyNumberFormat="1" applyFont="1" applyBorder="1" applyAlignment="1">
      <alignment horizontal="left" vertical="center"/>
    </xf>
    <xf numFmtId="0" fontId="29" fillId="0" borderId="270" xfId="3" applyFont="1" applyBorder="1" applyAlignment="1">
      <alignment horizontal="left" vertical="center"/>
    </xf>
    <xf numFmtId="165" fontId="7" fillId="0" borderId="173" xfId="3" applyNumberFormat="1" applyFont="1" applyBorder="1" applyAlignment="1">
      <alignment horizontal="right" vertical="center"/>
    </xf>
    <xf numFmtId="165" fontId="7" fillId="0" borderId="174" xfId="3" applyNumberFormat="1" applyFont="1" applyBorder="1" applyAlignment="1">
      <alignment horizontal="right" vertical="center"/>
    </xf>
    <xf numFmtId="165" fontId="7" fillId="0" borderId="171" xfId="3" applyNumberFormat="1" applyFont="1" applyBorder="1" applyAlignment="1">
      <alignment horizontal="right" vertical="center"/>
    </xf>
    <xf numFmtId="165" fontId="7" fillId="0" borderId="271" xfId="3" applyNumberFormat="1" applyFont="1" applyBorder="1" applyAlignment="1">
      <alignment horizontal="right" vertical="center"/>
    </xf>
    <xf numFmtId="0" fontId="7" fillId="0" borderId="175" xfId="3" applyFont="1" applyBorder="1" applyAlignment="1">
      <alignment horizontal="left" vertical="center"/>
    </xf>
    <xf numFmtId="41" fontId="7" fillId="0" borderId="177" xfId="3" applyNumberFormat="1" applyFont="1" applyBorder="1" applyAlignment="1">
      <alignment horizontal="right" vertical="center"/>
    </xf>
    <xf numFmtId="41" fontId="7" fillId="0" borderId="178" xfId="3" applyNumberFormat="1" applyFont="1" applyBorder="1" applyAlignment="1">
      <alignment horizontal="right" vertical="center"/>
    </xf>
    <xf numFmtId="41" fontId="7" fillId="0" borderId="175" xfId="3" applyNumberFormat="1" applyFont="1" applyBorder="1" applyAlignment="1">
      <alignment horizontal="right" vertical="center"/>
    </xf>
    <xf numFmtId="41" fontId="7" fillId="0" borderId="209" xfId="3" applyNumberFormat="1" applyFont="1" applyBorder="1" applyAlignment="1">
      <alignment horizontal="right" vertical="center"/>
    </xf>
    <xf numFmtId="168" fontId="29" fillId="0" borderId="176" xfId="3" applyNumberFormat="1" applyFont="1" applyBorder="1" applyAlignment="1">
      <alignment horizontal="right" vertical="center"/>
    </xf>
    <xf numFmtId="168" fontId="7" fillId="0" borderId="177" xfId="3" applyNumberFormat="1" applyFont="1" applyBorder="1" applyAlignment="1">
      <alignment horizontal="right" vertical="center"/>
    </xf>
    <xf numFmtId="168" fontId="7" fillId="0" borderId="178" xfId="3" applyNumberFormat="1" applyFont="1" applyBorder="1" applyAlignment="1">
      <alignment horizontal="right" vertical="center"/>
    </xf>
    <xf numFmtId="168" fontId="7" fillId="0" borderId="175" xfId="3" applyNumberFormat="1" applyFont="1" applyBorder="1" applyAlignment="1">
      <alignment horizontal="right" vertical="center"/>
    </xf>
    <xf numFmtId="168" fontId="7" fillId="0" borderId="209" xfId="3" applyNumberFormat="1" applyFont="1" applyBorder="1" applyAlignment="1">
      <alignment horizontal="right" vertical="center"/>
    </xf>
    <xf numFmtId="169" fontId="29" fillId="0" borderId="176" xfId="3" applyNumberFormat="1" applyFont="1" applyBorder="1" applyAlignment="1">
      <alignment horizontal="right" vertical="center"/>
    </xf>
    <xf numFmtId="169" fontId="7" fillId="0" borderId="177" xfId="3" applyNumberFormat="1" applyFont="1" applyBorder="1" applyAlignment="1">
      <alignment horizontal="right" vertical="center"/>
    </xf>
    <xf numFmtId="169" fontId="7" fillId="0" borderId="178" xfId="3" applyNumberFormat="1" applyFont="1" applyBorder="1" applyAlignment="1">
      <alignment horizontal="right" vertical="center"/>
    </xf>
    <xf numFmtId="169" fontId="7" fillId="0" borderId="175" xfId="3" applyNumberFormat="1" applyFont="1" applyBorder="1" applyAlignment="1">
      <alignment horizontal="right" vertical="center"/>
    </xf>
    <xf numFmtId="169" fontId="7" fillId="0" borderId="209" xfId="3" applyNumberFormat="1" applyFont="1" applyBorder="1" applyAlignment="1">
      <alignment horizontal="right" vertical="center"/>
    </xf>
    <xf numFmtId="167" fontId="29" fillId="0" borderId="176" xfId="3" applyNumberFormat="1" applyFont="1" applyBorder="1" applyAlignment="1">
      <alignment horizontal="right" vertical="center"/>
    </xf>
    <xf numFmtId="167" fontId="7" fillId="0" borderId="177" xfId="3" applyNumberFormat="1" applyFont="1" applyBorder="1" applyAlignment="1">
      <alignment horizontal="right" vertical="center"/>
    </xf>
    <xf numFmtId="167" fontId="7" fillId="0" borderId="178" xfId="3" applyNumberFormat="1" applyFont="1" applyBorder="1" applyAlignment="1">
      <alignment horizontal="right" vertical="center"/>
    </xf>
    <xf numFmtId="167" fontId="7" fillId="0" borderId="175" xfId="3" applyNumberFormat="1" applyFont="1" applyBorder="1" applyAlignment="1">
      <alignment horizontal="right" vertical="center"/>
    </xf>
    <xf numFmtId="167" fontId="7" fillId="0" borderId="209" xfId="3" applyNumberFormat="1" applyFont="1" applyBorder="1" applyAlignment="1">
      <alignment horizontal="right" vertical="center"/>
    </xf>
    <xf numFmtId="0" fontId="7" fillId="0" borderId="90" xfId="3" applyFont="1" applyBorder="1" applyAlignment="1">
      <alignment horizontal="left" vertical="center" indent="1"/>
    </xf>
    <xf numFmtId="165" fontId="7" fillId="0" borderId="179" xfId="3" applyNumberFormat="1" applyFont="1" applyBorder="1" applyAlignment="1">
      <alignment horizontal="right" vertical="center"/>
    </xf>
    <xf numFmtId="165" fontId="7" fillId="0" borderId="272" xfId="3" applyNumberFormat="1" applyFont="1" applyBorder="1" applyAlignment="1">
      <alignment horizontal="right" vertical="center"/>
    </xf>
    <xf numFmtId="0" fontId="7" fillId="0" borderId="0" xfId="3" applyFont="1" applyAlignment="1">
      <alignment horizontal="left" vertical="center" indent="1"/>
    </xf>
    <xf numFmtId="165" fontId="7" fillId="0" borderId="0" xfId="3" applyNumberFormat="1" applyFont="1" applyAlignment="1">
      <alignment horizontal="right" vertical="center"/>
    </xf>
    <xf numFmtId="0" fontId="50" fillId="0" borderId="273" xfId="3" applyFont="1" applyBorder="1" applyAlignment="1">
      <alignment vertical="center"/>
    </xf>
    <xf numFmtId="0" fontId="71" fillId="0" borderId="75" xfId="3" applyFont="1" applyBorder="1" applyAlignment="1">
      <alignment horizontal="center" vertical="center"/>
    </xf>
    <xf numFmtId="166" fontId="29" fillId="0" borderId="76" xfId="3" applyNumberFormat="1" applyFont="1" applyBorder="1" applyAlignment="1">
      <alignment horizontal="right" vertical="center"/>
    </xf>
    <xf numFmtId="166" fontId="7" fillId="0" borderId="77" xfId="3" applyNumberFormat="1" applyFont="1" applyBorder="1" applyAlignment="1">
      <alignment horizontal="right" vertical="center"/>
    </xf>
    <xf numFmtId="166" fontId="7" fillId="0" borderId="75" xfId="3" applyNumberFormat="1" applyFont="1" applyBorder="1" applyAlignment="1">
      <alignment horizontal="right" vertical="center"/>
    </xf>
    <xf numFmtId="166" fontId="7" fillId="0" borderId="77" xfId="4" applyNumberFormat="1" applyFont="1" applyBorder="1" applyAlignment="1">
      <alignment horizontal="right" vertical="center"/>
    </xf>
    <xf numFmtId="166" fontId="7" fillId="0" borderId="78" xfId="4" applyNumberFormat="1" applyFont="1" applyBorder="1" applyAlignment="1">
      <alignment horizontal="right" vertical="center"/>
    </xf>
    <xf numFmtId="166" fontId="7" fillId="0" borderId="75" xfId="4" applyNumberFormat="1" applyFont="1" applyBorder="1" applyAlignment="1">
      <alignment horizontal="right" vertical="center"/>
    </xf>
    <xf numFmtId="166" fontId="7" fillId="0" borderId="77" xfId="4" applyNumberFormat="1" applyFont="1" applyBorder="1" applyAlignment="1">
      <alignment vertical="center"/>
    </xf>
    <xf numFmtId="0" fontId="7" fillId="0" borderId="76" xfId="3" applyFont="1" applyBorder="1"/>
    <xf numFmtId="0" fontId="29" fillId="0" borderId="77" xfId="3" applyFont="1" applyBorder="1"/>
    <xf numFmtId="0" fontId="29" fillId="0" borderId="78" xfId="3" applyFont="1" applyBorder="1"/>
    <xf numFmtId="0" fontId="29" fillId="0" borderId="75" xfId="3" applyFont="1" applyBorder="1"/>
    <xf numFmtId="0" fontId="29" fillId="0" borderId="77" xfId="4" applyNumberFormat="1" applyFont="1" applyBorder="1" applyAlignment="1"/>
    <xf numFmtId="0" fontId="29" fillId="0" borderId="78" xfId="4" applyNumberFormat="1" applyFont="1" applyBorder="1" applyAlignment="1"/>
    <xf numFmtId="0" fontId="29" fillId="0" borderId="75" xfId="4" applyNumberFormat="1" applyFont="1" applyBorder="1" applyAlignment="1"/>
    <xf numFmtId="0" fontId="29" fillId="0" borderId="182" xfId="3" applyFont="1" applyBorder="1" applyAlignment="1">
      <alignment horizontal="left" vertical="center" indent="1"/>
    </xf>
    <xf numFmtId="41" fontId="7" fillId="0" borderId="183" xfId="3" applyNumberFormat="1" applyFont="1" applyBorder="1"/>
    <xf numFmtId="41" fontId="7" fillId="0" borderId="184" xfId="3" applyNumberFormat="1" applyFont="1" applyBorder="1"/>
    <xf numFmtId="41" fontId="7" fillId="0" borderId="185" xfId="3" applyNumberFormat="1" applyFont="1" applyBorder="1"/>
    <xf numFmtId="41" fontId="7" fillId="0" borderId="182" xfId="3" applyNumberFormat="1" applyFont="1" applyBorder="1"/>
    <xf numFmtId="171" fontId="7" fillId="0" borderId="184" xfId="4" applyNumberFormat="1" applyFont="1" applyBorder="1" applyAlignment="1"/>
    <xf numFmtId="171" fontId="7" fillId="0" borderId="185" xfId="4" applyNumberFormat="1" applyFont="1" applyBorder="1" applyAlignment="1"/>
    <xf numFmtId="171" fontId="7" fillId="0" borderId="182" xfId="4" applyNumberFormat="1" applyFont="1" applyBorder="1" applyAlignment="1"/>
    <xf numFmtId="0" fontId="7" fillId="0" borderId="186" xfId="3" applyFont="1" applyBorder="1" applyAlignment="1">
      <alignment horizontal="left" vertical="center" indent="2"/>
    </xf>
    <xf numFmtId="165" fontId="29" fillId="0" borderId="187" xfId="3" applyNumberFormat="1" applyFont="1" applyBorder="1" applyAlignment="1">
      <alignment horizontal="right"/>
    </xf>
    <xf numFmtId="165" fontId="7" fillId="0" borderId="188" xfId="3" applyNumberFormat="1" applyFont="1" applyBorder="1"/>
    <xf numFmtId="165" fontId="7" fillId="0" borderId="178" xfId="3" applyNumberFormat="1" applyFont="1" applyBorder="1"/>
    <xf numFmtId="165" fontId="7" fillId="0" borderId="186" xfId="3" applyNumberFormat="1" applyFont="1" applyBorder="1"/>
    <xf numFmtId="165" fontId="7" fillId="0" borderId="188" xfId="4" applyNumberFormat="1" applyFont="1" applyBorder="1" applyAlignment="1"/>
    <xf numFmtId="165" fontId="7" fillId="0" borderId="178" xfId="4" applyNumberFormat="1" applyFont="1" applyBorder="1" applyAlignment="1"/>
    <xf numFmtId="165" fontId="7" fillId="0" borderId="186" xfId="4" applyNumberFormat="1" applyFont="1" applyBorder="1" applyAlignment="1"/>
    <xf numFmtId="0" fontId="29" fillId="0" borderId="186" xfId="3" applyFont="1" applyBorder="1" applyAlignment="1">
      <alignment horizontal="left" vertical="center" indent="1"/>
    </xf>
    <xf numFmtId="0" fontId="29" fillId="0" borderId="76" xfId="3" applyFont="1" applyBorder="1" applyAlignment="1">
      <alignment horizontal="right"/>
    </xf>
    <xf numFmtId="168" fontId="29" fillId="0" borderId="187" xfId="3" applyNumberFormat="1" applyFont="1" applyBorder="1" applyAlignment="1">
      <alignment horizontal="right"/>
    </xf>
    <xf numFmtId="168" fontId="7" fillId="0" borderId="188" xfId="3" applyNumberFormat="1" applyFont="1" applyBorder="1"/>
    <xf numFmtId="168" fontId="7" fillId="0" borderId="178" xfId="3" applyNumberFormat="1" applyFont="1" applyBorder="1"/>
    <xf numFmtId="168" fontId="7" fillId="0" borderId="186" xfId="3" applyNumberFormat="1" applyFont="1" applyBorder="1"/>
    <xf numFmtId="168" fontId="7" fillId="0" borderId="188" xfId="4" applyNumberFormat="1" applyFont="1" applyBorder="1" applyAlignment="1"/>
    <xf numFmtId="168" fontId="7" fillId="0" borderId="178" xfId="4" applyNumberFormat="1" applyFont="1" applyBorder="1" applyAlignment="1"/>
    <xf numFmtId="168" fontId="7" fillId="0" borderId="186" xfId="4" applyNumberFormat="1" applyFont="1" applyBorder="1" applyAlignment="1"/>
    <xf numFmtId="0" fontId="7" fillId="0" borderId="189" xfId="3" applyFont="1" applyBorder="1" applyAlignment="1">
      <alignment horizontal="left" vertical="center" indent="1"/>
    </xf>
    <xf numFmtId="169" fontId="29" fillId="0" borderId="190" xfId="3" applyNumberFormat="1" applyFont="1" applyBorder="1" applyAlignment="1">
      <alignment horizontal="right"/>
    </xf>
    <xf numFmtId="41" fontId="7" fillId="0" borderId="191" xfId="3" applyNumberFormat="1" applyFont="1" applyBorder="1"/>
    <xf numFmtId="169" fontId="7" fillId="0" borderId="192" xfId="3" applyNumberFormat="1" applyFont="1" applyBorder="1"/>
    <xf numFmtId="169" fontId="7" fillId="0" borderId="189" xfId="3" applyNumberFormat="1" applyFont="1" applyBorder="1"/>
    <xf numFmtId="169" fontId="7" fillId="0" borderId="191" xfId="4" applyNumberFormat="1" applyFont="1" applyBorder="1" applyAlignment="1"/>
    <xf numFmtId="169" fontId="7" fillId="0" borderId="192" xfId="4" applyNumberFormat="1" applyFont="1" applyBorder="1" applyAlignment="1"/>
    <xf numFmtId="169" fontId="7" fillId="0" borderId="189" xfId="4" applyNumberFormat="1" applyFont="1" applyBorder="1" applyAlignment="1"/>
    <xf numFmtId="41" fontId="29" fillId="0" borderId="76" xfId="3" applyNumberFormat="1" applyFont="1" applyBorder="1" applyAlignment="1">
      <alignment horizontal="right"/>
    </xf>
    <xf numFmtId="41" fontId="7" fillId="0" borderId="77" xfId="3" applyNumberFormat="1" applyFont="1" applyBorder="1"/>
    <xf numFmtId="41" fontId="7" fillId="0" borderId="78" xfId="3" applyNumberFormat="1" applyFont="1" applyBorder="1"/>
    <xf numFmtId="41" fontId="7" fillId="0" borderId="75" xfId="3" applyNumberFormat="1" applyFont="1" applyBorder="1"/>
    <xf numFmtId="171" fontId="7" fillId="0" borderId="77" xfId="4" applyNumberFormat="1" applyFont="1" applyBorder="1" applyAlignment="1"/>
    <xf numFmtId="171" fontId="7" fillId="0" borderId="78" xfId="4" applyNumberFormat="1" applyFont="1" applyBorder="1" applyAlignment="1"/>
    <xf numFmtId="171" fontId="7" fillId="0" borderId="75" xfId="4" applyNumberFormat="1" applyFont="1" applyBorder="1" applyAlignment="1"/>
    <xf numFmtId="41" fontId="29" fillId="0" borderId="183" xfId="3" applyNumberFormat="1" applyFont="1" applyBorder="1" applyAlignment="1">
      <alignment horizontal="right"/>
    </xf>
    <xf numFmtId="168" fontId="7" fillId="0" borderId="188" xfId="4" applyNumberFormat="1" applyFont="1" applyFill="1" applyBorder="1" applyAlignment="1"/>
    <xf numFmtId="168" fontId="7" fillId="0" borderId="178" xfId="4" applyNumberFormat="1" applyFont="1" applyFill="1" applyBorder="1" applyAlignment="1"/>
    <xf numFmtId="169" fontId="7" fillId="0" borderId="191" xfId="3" applyNumberFormat="1" applyFont="1" applyBorder="1"/>
    <xf numFmtId="169" fontId="7" fillId="0" borderId="191" xfId="4" applyNumberFormat="1" applyFont="1" applyFill="1" applyBorder="1" applyAlignment="1"/>
    <xf numFmtId="169" fontId="7" fillId="0" borderId="192" xfId="4" applyNumberFormat="1" applyFont="1" applyFill="1" applyBorder="1" applyAlignment="1"/>
    <xf numFmtId="0" fontId="17" fillId="0" borderId="75" xfId="3" applyFont="1" applyBorder="1" applyAlignment="1">
      <alignment horizontal="left" vertical="center"/>
    </xf>
    <xf numFmtId="168" fontId="29" fillId="0" borderId="190" xfId="3" applyNumberFormat="1" applyFont="1" applyBorder="1" applyAlignment="1">
      <alignment horizontal="right"/>
    </xf>
    <xf numFmtId="168" fontId="7" fillId="0" borderId="191" xfId="3" applyNumberFormat="1" applyFont="1" applyBorder="1"/>
    <xf numFmtId="168" fontId="7" fillId="0" borderId="192" xfId="3" applyNumberFormat="1" applyFont="1" applyBorder="1"/>
    <xf numFmtId="168" fontId="7" fillId="0" borderId="189" xfId="3" applyNumberFormat="1" applyFont="1" applyBorder="1"/>
    <xf numFmtId="168" fontId="7" fillId="0" borderId="191" xfId="4" applyNumberFormat="1" applyFont="1" applyBorder="1" applyAlignment="1"/>
    <xf numFmtId="168" fontId="7" fillId="0" borderId="192" xfId="4" applyNumberFormat="1" applyFont="1" applyBorder="1" applyAlignment="1"/>
    <xf numFmtId="168" fontId="7" fillId="0" borderId="189" xfId="4" applyNumberFormat="1" applyFont="1" applyBorder="1" applyAlignment="1"/>
    <xf numFmtId="0" fontId="39" fillId="0" borderId="94" xfId="3" applyFont="1" applyBorder="1" applyAlignment="1">
      <alignment horizontal="left" vertical="center" indent="1"/>
    </xf>
    <xf numFmtId="169" fontId="40" fillId="0" borderId="94" xfId="3" applyNumberFormat="1" applyFont="1" applyBorder="1" applyAlignment="1">
      <alignment vertical="center"/>
    </xf>
    <xf numFmtId="41" fontId="40" fillId="0" borderId="94" xfId="3" applyNumberFormat="1" applyFont="1" applyBorder="1" applyAlignment="1">
      <alignment vertical="center"/>
    </xf>
    <xf numFmtId="169" fontId="40" fillId="0" borderId="94" xfId="4" applyNumberFormat="1" applyFont="1" applyBorder="1" applyAlignment="1">
      <alignment vertical="center"/>
    </xf>
    <xf numFmtId="169" fontId="40" fillId="0" borderId="94" xfId="4" applyNumberFormat="1" applyFont="1" applyFill="1" applyBorder="1" applyAlignment="1">
      <alignment vertical="center"/>
    </xf>
    <xf numFmtId="0" fontId="74" fillId="0" borderId="98" xfId="3" applyFont="1" applyBorder="1" applyAlignment="1">
      <alignment horizontal="left" vertical="center"/>
    </xf>
    <xf numFmtId="0" fontId="74" fillId="0" borderId="98" xfId="3" applyFont="1" applyBorder="1" applyAlignment="1">
      <alignment horizontal="center" vertical="center"/>
    </xf>
    <xf numFmtId="0" fontId="47" fillId="0" borderId="98" xfId="3" applyFont="1" applyBorder="1" applyAlignment="1">
      <alignment horizontal="left" vertical="center"/>
    </xf>
    <xf numFmtId="0" fontId="7" fillId="0" borderId="99" xfId="3" applyFont="1" applyBorder="1" applyAlignment="1">
      <alignment horizontal="right" vertical="center"/>
    </xf>
    <xf numFmtId="0" fontId="7" fillId="0" borderId="100" xfId="3" applyFont="1" applyBorder="1" applyAlignment="1">
      <alignment horizontal="right" vertical="center"/>
    </xf>
    <xf numFmtId="0" fontId="7" fillId="0" borderId="98" xfId="3" applyFont="1" applyBorder="1" applyAlignment="1">
      <alignment horizontal="right" vertical="center"/>
    </xf>
    <xf numFmtId="166" fontId="7" fillId="0" borderId="99" xfId="4" applyNumberFormat="1" applyFont="1" applyFill="1" applyBorder="1" applyAlignment="1">
      <alignment vertical="center"/>
    </xf>
    <xf numFmtId="0" fontId="17" fillId="0" borderId="274" xfId="3" applyFont="1" applyBorder="1" applyAlignment="1">
      <alignment horizontal="left" vertical="center"/>
    </xf>
    <xf numFmtId="0" fontId="29" fillId="0" borderId="275" xfId="3" applyFont="1" applyBorder="1" applyAlignment="1">
      <alignment horizontal="right" vertical="center"/>
    </xf>
    <xf numFmtId="0" fontId="7" fillId="0" borderId="276" xfId="4" applyNumberFormat="1" applyFont="1" applyFill="1" applyBorder="1" applyAlignment="1">
      <alignment horizontal="left" vertical="center"/>
    </xf>
    <xf numFmtId="0" fontId="7" fillId="0" borderId="163" xfId="4" applyNumberFormat="1" applyFont="1" applyFill="1" applyBorder="1" applyAlignment="1">
      <alignment horizontal="left" vertical="center"/>
    </xf>
    <xf numFmtId="0" fontId="7" fillId="0" borderId="277" xfId="4" applyNumberFormat="1" applyFont="1" applyFill="1" applyBorder="1" applyAlignment="1">
      <alignment horizontal="left" vertical="center"/>
    </xf>
    <xf numFmtId="0" fontId="7" fillId="0" borderId="276" xfId="4" applyNumberFormat="1" applyFont="1" applyFill="1" applyBorder="1" applyAlignment="1">
      <alignment vertical="center"/>
    </xf>
    <xf numFmtId="0" fontId="7" fillId="0" borderId="163" xfId="4" applyNumberFormat="1" applyFont="1" applyFill="1" applyBorder="1" applyAlignment="1">
      <alignment vertical="center"/>
    </xf>
    <xf numFmtId="0" fontId="7" fillId="0" borderId="278" xfId="3" applyFont="1" applyBorder="1" applyAlignment="1">
      <alignment horizontal="left" vertical="center"/>
    </xf>
    <xf numFmtId="165" fontId="29" fillId="0" borderId="279" xfId="3" applyNumberFormat="1" applyFont="1" applyBorder="1" applyAlignment="1">
      <alignment horizontal="right" vertical="center"/>
    </xf>
    <xf numFmtId="165" fontId="7" fillId="0" borderId="280" xfId="4" applyNumberFormat="1" applyFont="1" applyFill="1" applyBorder="1" applyAlignment="1">
      <alignment vertical="center"/>
    </xf>
    <xf numFmtId="165" fontId="7" fillId="0" borderId="53" xfId="4" applyNumberFormat="1" applyFont="1" applyFill="1" applyBorder="1" applyAlignment="1">
      <alignment vertical="center"/>
    </xf>
    <xf numFmtId="165" fontId="7" fillId="0" borderId="281" xfId="4" applyNumberFormat="1" applyFont="1" applyFill="1" applyBorder="1" applyAlignment="1">
      <alignment vertical="center"/>
    </xf>
    <xf numFmtId="0" fontId="7" fillId="0" borderId="281" xfId="3" applyFont="1" applyBorder="1" applyAlignment="1">
      <alignment horizontal="left" vertical="center"/>
    </xf>
    <xf numFmtId="0" fontId="29" fillId="0" borderId="281" xfId="3" applyFont="1" applyBorder="1" applyAlignment="1">
      <alignment horizontal="left" vertical="center"/>
    </xf>
    <xf numFmtId="168" fontId="7" fillId="0" borderId="99" xfId="4" applyNumberFormat="1" applyFont="1" applyFill="1" applyBorder="1" applyAlignment="1">
      <alignment vertical="center"/>
    </xf>
    <xf numFmtId="168" fontId="7" fillId="0" borderId="100" xfId="4" applyNumberFormat="1" applyFont="1" applyFill="1" applyBorder="1" applyAlignment="1">
      <alignment vertical="center"/>
    </xf>
    <xf numFmtId="0" fontId="7" fillId="0" borderId="282" xfId="3" applyFont="1" applyBorder="1" applyAlignment="1">
      <alignment horizontal="left" vertical="center"/>
    </xf>
    <xf numFmtId="167" fontId="29" fillId="0" borderId="279" xfId="3" applyNumberFormat="1" applyFont="1" applyBorder="1" applyAlignment="1">
      <alignment horizontal="right" vertical="center"/>
    </xf>
    <xf numFmtId="167" fontId="7" fillId="0" borderId="280" xfId="4" applyNumberFormat="1" applyFont="1" applyFill="1" applyBorder="1" applyAlignment="1">
      <alignment vertical="center"/>
    </xf>
    <xf numFmtId="167" fontId="7" fillId="0" borderId="53" xfId="4" applyNumberFormat="1" applyFont="1" applyFill="1" applyBorder="1" applyAlignment="1">
      <alignment vertical="center"/>
    </xf>
    <xf numFmtId="167" fontId="7" fillId="0" borderId="281" xfId="4" applyNumberFormat="1" applyFont="1" applyFill="1" applyBorder="1" applyAlignment="1">
      <alignment vertical="center"/>
    </xf>
    <xf numFmtId="167" fontId="7" fillId="0" borderId="280" xfId="4" applyNumberFormat="1" applyFont="1" applyFill="1" applyBorder="1" applyAlignment="1">
      <alignment horizontal="right" vertical="center"/>
    </xf>
    <xf numFmtId="167" fontId="19" fillId="0" borderId="281" xfId="4" applyNumberFormat="1" applyFont="1" applyFill="1" applyBorder="1" applyAlignment="1">
      <alignment horizontal="right" vertical="center"/>
    </xf>
    <xf numFmtId="168" fontId="29" fillId="0" borderId="279" xfId="3" applyNumberFormat="1" applyFont="1" applyBorder="1" applyAlignment="1">
      <alignment horizontal="right" vertical="center"/>
    </xf>
    <xf numFmtId="168" fontId="7" fillId="0" borderId="280" xfId="4" applyNumberFormat="1" applyFont="1" applyFill="1" applyBorder="1" applyAlignment="1">
      <alignment vertical="center"/>
    </xf>
    <xf numFmtId="168" fontId="7" fillId="0" borderId="53" xfId="4" applyNumberFormat="1" applyFont="1" applyFill="1" applyBorder="1" applyAlignment="1">
      <alignment vertical="center"/>
    </xf>
    <xf numFmtId="168" fontId="19" fillId="0" borderId="281" xfId="4" applyNumberFormat="1" applyFont="1" applyFill="1" applyBorder="1" applyAlignment="1">
      <alignment vertical="center"/>
    </xf>
    <xf numFmtId="168" fontId="7" fillId="0" borderId="281" xfId="4" applyNumberFormat="1" applyFont="1" applyFill="1" applyBorder="1" applyAlignment="1">
      <alignment horizontal="right" vertical="center"/>
    </xf>
    <xf numFmtId="168" fontId="7" fillId="0" borderId="280" xfId="4" applyNumberFormat="1" applyFont="1" applyFill="1" applyBorder="1" applyAlignment="1">
      <alignment horizontal="right" vertical="center"/>
    </xf>
    <xf numFmtId="168" fontId="7" fillId="0" borderId="281" xfId="4" applyNumberFormat="1" applyFont="1" applyFill="1" applyBorder="1" applyAlignment="1">
      <alignment vertical="center"/>
    </xf>
    <xf numFmtId="168" fontId="7" fillId="0" borderId="280" xfId="3" applyNumberFormat="1" applyFont="1" applyBorder="1" applyAlignment="1">
      <alignment vertical="center"/>
    </xf>
    <xf numFmtId="0" fontId="29" fillId="0" borderId="283" xfId="3" applyFont="1" applyBorder="1" applyAlignment="1">
      <alignment horizontal="left" vertical="center"/>
    </xf>
    <xf numFmtId="168" fontId="29" fillId="0" borderId="284" xfId="3" applyNumberFormat="1" applyFont="1" applyBorder="1" applyAlignment="1">
      <alignment horizontal="right" vertical="center"/>
    </xf>
    <xf numFmtId="168" fontId="7" fillId="0" borderId="285" xfId="4" applyNumberFormat="1" applyFont="1" applyFill="1" applyBorder="1" applyAlignment="1">
      <alignment vertical="center"/>
    </xf>
    <xf numFmtId="168" fontId="7" fillId="0" borderId="60" xfId="4" applyNumberFormat="1" applyFont="1" applyFill="1" applyBorder="1" applyAlignment="1">
      <alignment vertical="center"/>
    </xf>
    <xf numFmtId="168" fontId="7" fillId="0" borderId="286" xfId="4" applyNumberFormat="1" applyFont="1" applyFill="1" applyBorder="1" applyAlignment="1">
      <alignment vertical="center"/>
    </xf>
    <xf numFmtId="0" fontId="40" fillId="0" borderId="55" xfId="3" applyFont="1" applyBorder="1" applyAlignment="1">
      <alignment vertical="center"/>
    </xf>
    <xf numFmtId="0" fontId="40" fillId="0" borderId="55" xfId="4" applyNumberFormat="1" applyFont="1" applyBorder="1" applyAlignment="1">
      <alignment vertical="center"/>
    </xf>
    <xf numFmtId="0" fontId="56" fillId="0" borderId="0" xfId="3" applyFont="1" applyAlignment="1">
      <alignment vertical="center"/>
    </xf>
    <xf numFmtId="0" fontId="74" fillId="9" borderId="98" xfId="3" applyFont="1" applyFill="1" applyBorder="1" applyAlignment="1">
      <alignment horizontal="left" vertical="center"/>
    </xf>
    <xf numFmtId="0" fontId="74" fillId="9" borderId="98" xfId="3" applyFont="1" applyFill="1" applyBorder="1" applyAlignment="1">
      <alignment horizontal="center" vertical="center"/>
    </xf>
    <xf numFmtId="166" fontId="7" fillId="0" borderId="99" xfId="4" applyNumberFormat="1" applyFont="1" applyFill="1" applyBorder="1" applyAlignment="1">
      <alignment horizontal="right" vertical="center"/>
    </xf>
    <xf numFmtId="166" fontId="7" fillId="0" borderId="100" xfId="4" applyNumberFormat="1" applyFont="1" applyFill="1" applyBorder="1" applyAlignment="1">
      <alignment horizontal="right" vertical="center"/>
    </xf>
    <xf numFmtId="166" fontId="7" fillId="0" borderId="98" xfId="4" applyNumberFormat="1" applyFont="1" applyFill="1" applyBorder="1" applyAlignment="1">
      <alignment horizontal="right" vertical="center"/>
    </xf>
    <xf numFmtId="167" fontId="7" fillId="0" borderId="281" xfId="4" applyNumberFormat="1" applyFont="1" applyFill="1" applyBorder="1" applyAlignment="1">
      <alignment horizontal="right" vertical="center"/>
    </xf>
    <xf numFmtId="168" fontId="7" fillId="0" borderId="53" xfId="4" applyNumberFormat="1" applyFont="1" applyFill="1" applyBorder="1" applyAlignment="1">
      <alignment horizontal="right" vertical="center"/>
    </xf>
    <xf numFmtId="168" fontId="7" fillId="0" borderId="280" xfId="3" applyNumberFormat="1" applyFont="1" applyBorder="1" applyAlignment="1">
      <alignment horizontal="right" vertical="center"/>
    </xf>
    <xf numFmtId="0" fontId="29" fillId="0" borderId="287" xfId="3" applyFont="1" applyBorder="1" applyAlignment="1">
      <alignment horizontal="left" vertical="center"/>
    </xf>
    <xf numFmtId="168" fontId="29" fillId="0" borderId="288" xfId="3" applyNumberFormat="1" applyFont="1" applyBorder="1" applyAlignment="1">
      <alignment horizontal="right" vertical="center"/>
    </xf>
    <xf numFmtId="168" fontId="7" fillId="0" borderId="289" xfId="4" applyNumberFormat="1" applyFont="1" applyFill="1" applyBorder="1" applyAlignment="1">
      <alignment horizontal="right" vertical="center"/>
    </xf>
    <xf numFmtId="168" fontId="7" fillId="0" borderId="290" xfId="4" applyNumberFormat="1" applyFont="1" applyFill="1" applyBorder="1" applyAlignment="1">
      <alignment horizontal="right" vertical="center"/>
    </xf>
    <xf numFmtId="168" fontId="7" fillId="0" borderId="287" xfId="4" applyNumberFormat="1" applyFont="1" applyFill="1" applyBorder="1" applyAlignment="1">
      <alignment horizontal="right" vertical="center"/>
    </xf>
    <xf numFmtId="0" fontId="41" fillId="0" borderId="181" xfId="3" applyFont="1" applyBorder="1" applyAlignment="1">
      <alignment horizontal="left" vertical="center" indent="1"/>
    </xf>
    <xf numFmtId="0" fontId="29" fillId="0" borderId="98" xfId="3" applyFont="1" applyBorder="1" applyAlignment="1">
      <alignment vertical="center" wrapText="1"/>
    </xf>
    <xf numFmtId="0" fontId="29" fillId="0" borderId="101" xfId="3" applyFont="1" applyBorder="1" applyAlignment="1">
      <alignment vertical="center"/>
    </xf>
    <xf numFmtId="0" fontId="17" fillId="0" borderId="98" xfId="3" applyFont="1" applyBorder="1" applyAlignment="1">
      <alignment vertical="center" wrapText="1"/>
    </xf>
    <xf numFmtId="166" fontId="7" fillId="0" borderId="99" xfId="3" applyNumberFormat="1" applyFont="1" applyBorder="1" applyAlignment="1">
      <alignment horizontal="right" vertical="center"/>
    </xf>
    <xf numFmtId="166" fontId="7" fillId="0" borderId="100" xfId="3" applyNumberFormat="1" applyFont="1" applyBorder="1" applyAlignment="1">
      <alignment horizontal="right" vertical="center"/>
    </xf>
    <xf numFmtId="166" fontId="7" fillId="0" borderId="98" xfId="3" applyNumberFormat="1" applyFont="1" applyBorder="1" applyAlignment="1">
      <alignment horizontal="right" vertical="center"/>
    </xf>
    <xf numFmtId="166" fontId="7" fillId="0" borderId="99" xfId="3" applyNumberFormat="1" applyFont="1" applyBorder="1" applyAlignment="1">
      <alignment vertical="center"/>
    </xf>
    <xf numFmtId="0" fontId="27" fillId="0" borderId="291" xfId="6" applyFont="1" applyBorder="1" applyAlignment="1">
      <alignment vertical="center"/>
    </xf>
    <xf numFmtId="166" fontId="7" fillId="0" borderId="292" xfId="3" applyNumberFormat="1" applyFont="1" applyBorder="1" applyAlignment="1">
      <alignment horizontal="right" vertical="center"/>
    </xf>
    <xf numFmtId="166" fontId="7" fillId="0" borderId="293" xfId="3" applyNumberFormat="1" applyFont="1" applyBorder="1" applyAlignment="1">
      <alignment horizontal="right" vertical="center"/>
    </xf>
    <xf numFmtId="166" fontId="7" fillId="0" borderId="294" xfId="3" applyNumberFormat="1" applyFont="1" applyBorder="1" applyAlignment="1">
      <alignment horizontal="right" vertical="center"/>
    </xf>
    <xf numFmtId="166" fontId="7" fillId="0" borderId="282" xfId="3" applyNumberFormat="1" applyFont="1" applyBorder="1" applyAlignment="1">
      <alignment horizontal="right" vertical="center"/>
    </xf>
    <xf numFmtId="165" fontId="7" fillId="0" borderId="280" xfId="3" applyNumberFormat="1" applyFont="1" applyBorder="1" applyAlignment="1">
      <alignment vertical="center"/>
    </xf>
    <xf numFmtId="166" fontId="7" fillId="0" borderId="293" xfId="3" applyNumberFormat="1" applyFont="1" applyBorder="1" applyAlignment="1">
      <alignment vertical="center"/>
    </xf>
    <xf numFmtId="166" fontId="7" fillId="0" borderId="294" xfId="3" applyNumberFormat="1" applyFont="1" applyBorder="1" applyAlignment="1">
      <alignment vertical="center"/>
    </xf>
    <xf numFmtId="0" fontId="28" fillId="0" borderId="134" xfId="6" applyFont="1" applyBorder="1" applyAlignment="1">
      <alignment horizontal="left" vertical="center" indent="1"/>
    </xf>
    <xf numFmtId="37" fontId="29" fillId="0" borderId="295" xfId="3" applyNumberFormat="1" applyFont="1" applyBorder="1" applyAlignment="1">
      <alignment horizontal="right" vertical="center"/>
    </xf>
    <xf numFmtId="37" fontId="7" fillId="0" borderId="280" xfId="6" applyNumberFormat="1" applyFont="1" applyBorder="1" applyAlignment="1">
      <alignment vertical="center"/>
    </xf>
    <xf numFmtId="37" fontId="7" fillId="0" borderId="281" xfId="6" applyNumberFormat="1" applyFont="1" applyBorder="1" applyAlignment="1">
      <alignment vertical="center"/>
    </xf>
    <xf numFmtId="37" fontId="7" fillId="0" borderId="280" xfId="3" applyNumberFormat="1" applyFont="1" applyBorder="1" applyAlignment="1">
      <alignment vertical="center"/>
    </xf>
    <xf numFmtId="37" fontId="7" fillId="0" borderId="281" xfId="3" applyNumberFormat="1" applyFont="1" applyBorder="1" applyAlignment="1">
      <alignment vertical="center"/>
    </xf>
    <xf numFmtId="0" fontId="28" fillId="0" borderId="106" xfId="6" applyFont="1" applyBorder="1" applyAlignment="1">
      <alignment horizontal="left" vertical="center" indent="1"/>
    </xf>
    <xf numFmtId="37" fontId="27" fillId="0" borderId="296" xfId="6" applyNumberFormat="1" applyFont="1" applyBorder="1" applyAlignment="1">
      <alignment horizontal="right"/>
    </xf>
    <xf numFmtId="37" fontId="28" fillId="0" borderId="297" xfId="6" applyNumberFormat="1" applyFont="1" applyBorder="1"/>
    <xf numFmtId="37" fontId="28" fillId="0" borderId="15" xfId="6" applyNumberFormat="1" applyFont="1" applyBorder="1"/>
    <xf numFmtId="37" fontId="28" fillId="0" borderId="83" xfId="6" applyNumberFormat="1" applyFont="1" applyBorder="1"/>
    <xf numFmtId="37" fontId="28" fillId="0" borderId="85" xfId="6" applyNumberFormat="1" applyFont="1" applyBorder="1"/>
    <xf numFmtId="37" fontId="28" fillId="0" borderId="298" xfId="6" applyNumberFormat="1" applyFont="1" applyBorder="1"/>
    <xf numFmtId="0" fontId="27" fillId="0" borderId="106" xfId="6" applyFont="1" applyBorder="1" applyAlignment="1">
      <alignment horizontal="left" vertical="center" indent="1"/>
    </xf>
    <xf numFmtId="37" fontId="7" fillId="0" borderId="299" xfId="6" applyNumberFormat="1" applyFont="1" applyBorder="1" applyAlignment="1">
      <alignment vertical="center"/>
    </xf>
    <xf numFmtId="37" fontId="27" fillId="0" borderId="296" xfId="6" quotePrefix="1" applyNumberFormat="1" applyFont="1" applyBorder="1" applyAlignment="1">
      <alignment horizontal="right"/>
    </xf>
    <xf numFmtId="0" fontId="27" fillId="0" borderId="300" xfId="6" applyFont="1" applyBorder="1" applyAlignment="1">
      <alignment horizontal="left" vertical="center" indent="1"/>
    </xf>
    <xf numFmtId="165" fontId="27" fillId="0" borderId="301" xfId="6" applyNumberFormat="1" applyFont="1" applyBorder="1" applyAlignment="1">
      <alignment horizontal="right"/>
    </xf>
    <xf numFmtId="165" fontId="28" fillId="0" borderId="85" xfId="6" applyNumberFormat="1" applyFont="1" applyBorder="1"/>
    <xf numFmtId="165" fontId="28" fillId="0" borderId="302" xfId="6" applyNumberFormat="1" applyFont="1" applyBorder="1"/>
    <xf numFmtId="165" fontId="28" fillId="0" borderId="15" xfId="6" applyNumberFormat="1" applyFont="1" applyBorder="1"/>
    <xf numFmtId="165" fontId="28" fillId="0" borderId="83" xfId="6" applyNumberFormat="1" applyFont="1" applyBorder="1"/>
    <xf numFmtId="0" fontId="27" fillId="0" borderId="303" xfId="6" applyFont="1" applyBorder="1" applyAlignment="1">
      <alignment horizontal="left" vertical="center" indent="1"/>
    </xf>
    <xf numFmtId="37" fontId="27" fillId="0" borderId="301" xfId="6" applyNumberFormat="1" applyFont="1" applyBorder="1" applyAlignment="1">
      <alignment horizontal="right"/>
    </xf>
    <xf numFmtId="0" fontId="27" fillId="0" borderId="133" xfId="6" applyFont="1" applyBorder="1" applyAlignment="1">
      <alignment vertical="center"/>
    </xf>
    <xf numFmtId="165" fontId="27" fillId="0" borderId="304" xfId="6" applyNumberFormat="1" applyFont="1" applyBorder="1" applyAlignment="1">
      <alignment horizontal="right"/>
    </xf>
    <xf numFmtId="165" fontId="7" fillId="0" borderId="299" xfId="6" applyNumberFormat="1" applyFont="1" applyBorder="1" applyAlignment="1">
      <alignment vertical="center"/>
    </xf>
    <xf numFmtId="166" fontId="7" fillId="0" borderId="53" xfId="3" applyNumberFormat="1" applyFont="1" applyBorder="1" applyAlignment="1">
      <alignment vertical="center"/>
    </xf>
    <xf numFmtId="37" fontId="7" fillId="0" borderId="299" xfId="3" applyNumberFormat="1" applyFont="1" applyBorder="1" applyAlignment="1">
      <alignment vertical="center"/>
    </xf>
    <xf numFmtId="0" fontId="27" fillId="0" borderId="305" xfId="6" applyFont="1" applyBorder="1" applyAlignment="1">
      <alignment horizontal="left" vertical="center" indent="1"/>
    </xf>
    <xf numFmtId="0" fontId="17" fillId="0" borderId="98" xfId="6" applyFont="1" applyBorder="1" applyAlignment="1">
      <alignment horizontal="left" vertical="center"/>
    </xf>
    <xf numFmtId="165" fontId="27" fillId="0" borderId="306" xfId="6" applyNumberFormat="1" applyFont="1" applyBorder="1" applyAlignment="1">
      <alignment horizontal="right"/>
    </xf>
    <xf numFmtId="165" fontId="28" fillId="0" borderId="77" xfId="6" applyNumberFormat="1" applyFont="1" applyBorder="1"/>
    <xf numFmtId="165" fontId="28" fillId="0" borderId="78" xfId="6" applyNumberFormat="1" applyFont="1" applyBorder="1"/>
    <xf numFmtId="165" fontId="28" fillId="0" borderId="75" xfId="6" applyNumberFormat="1" applyFont="1" applyBorder="1"/>
    <xf numFmtId="165" fontId="7" fillId="0" borderId="77" xfId="3" applyNumberFormat="1" applyFont="1" applyBorder="1" applyAlignment="1">
      <alignment vertical="center"/>
    </xf>
    <xf numFmtId="165" fontId="7" fillId="0" borderId="78" xfId="3" applyNumberFormat="1" applyFont="1" applyBorder="1" applyAlignment="1">
      <alignment vertical="center"/>
    </xf>
    <xf numFmtId="39" fontId="27" fillId="0" borderId="301" xfId="6" applyNumberFormat="1" applyFont="1" applyBorder="1" applyAlignment="1">
      <alignment horizontal="right"/>
    </xf>
    <xf numFmtId="39" fontId="28" fillId="0" borderId="85" xfId="6" applyNumberFormat="1" applyFont="1" applyBorder="1"/>
    <xf numFmtId="39" fontId="28" fillId="0" borderId="15" xfId="6" applyNumberFormat="1" applyFont="1" applyBorder="1"/>
    <xf numFmtId="39" fontId="28" fillId="0" borderId="83" xfId="6" applyNumberFormat="1" applyFont="1" applyBorder="1"/>
    <xf numFmtId="39" fontId="7" fillId="0" borderId="299" xfId="3" applyNumberFormat="1" applyFont="1" applyBorder="1" applyAlignment="1">
      <alignment horizontal="right" vertical="center"/>
    </xf>
    <xf numFmtId="39" fontId="7" fillId="0" borderId="53" xfId="3" applyNumberFormat="1" applyFont="1" applyBorder="1" applyAlignment="1">
      <alignment vertical="center"/>
    </xf>
    <xf numFmtId="0" fontId="27" fillId="0" borderId="50" xfId="6" applyFont="1" applyBorder="1" applyAlignment="1">
      <alignment horizontal="left" vertical="center" indent="1"/>
    </xf>
    <xf numFmtId="37" fontId="27" fillId="0" borderId="307" xfId="6" applyNumberFormat="1" applyFont="1" applyBorder="1" applyAlignment="1">
      <alignment horizontal="right"/>
    </xf>
    <xf numFmtId="37" fontId="7" fillId="0" borderId="299" xfId="3" applyNumberFormat="1" applyFont="1" applyBorder="1" applyAlignment="1">
      <alignment horizontal="right" vertical="center"/>
    </xf>
    <xf numFmtId="0" fontId="28" fillId="0" borderId="106" xfId="6" applyFont="1" applyBorder="1" applyAlignment="1">
      <alignment horizontal="left" vertical="center" indent="2"/>
    </xf>
    <xf numFmtId="184" fontId="27" fillId="0" borderId="301" xfId="6" applyNumberFormat="1" applyFont="1" applyBorder="1" applyAlignment="1">
      <alignment horizontal="right"/>
    </xf>
    <xf numFmtId="184" fontId="28" fillId="0" borderId="85" xfId="6" applyNumberFormat="1" applyFont="1" applyBorder="1"/>
    <xf numFmtId="184" fontId="28" fillId="0" borderId="15" xfId="6" applyNumberFormat="1" applyFont="1" applyBorder="1"/>
    <xf numFmtId="184" fontId="28" fillId="0" borderId="83" xfId="6" applyNumberFormat="1" applyFont="1" applyBorder="1"/>
    <xf numFmtId="184" fontId="7" fillId="0" borderId="299" xfId="3" applyNumberFormat="1" applyFont="1" applyBorder="1" applyAlignment="1">
      <alignment horizontal="right" vertical="center"/>
    </xf>
    <xf numFmtId="184" fontId="7" fillId="0" borderId="53" xfId="3" applyNumberFormat="1" applyFont="1" applyBorder="1" applyAlignment="1">
      <alignment vertical="center"/>
    </xf>
    <xf numFmtId="184" fontId="27" fillId="0" borderId="301" xfId="4" applyNumberFormat="1" applyFont="1" applyBorder="1" applyAlignment="1">
      <alignment horizontal="right"/>
    </xf>
    <xf numFmtId="184" fontId="28" fillId="0" borderId="85" xfId="4" applyNumberFormat="1" applyFont="1" applyBorder="1"/>
    <xf numFmtId="184" fontId="28" fillId="0" borderId="15" xfId="4" applyNumberFormat="1" applyFont="1" applyBorder="1"/>
    <xf numFmtId="184" fontId="28" fillId="0" borderId="83" xfId="4" applyNumberFormat="1" applyFont="1" applyBorder="1"/>
    <xf numFmtId="184" fontId="7" fillId="0" borderId="299" xfId="4" applyNumberFormat="1" applyFont="1" applyBorder="1" applyAlignment="1">
      <alignment horizontal="right" vertical="center"/>
    </xf>
    <xf numFmtId="184" fontId="7" fillId="0" borderId="53" xfId="4" applyNumberFormat="1" applyFont="1" applyBorder="1" applyAlignment="1">
      <alignment vertical="center"/>
    </xf>
    <xf numFmtId="184" fontId="28" fillId="0" borderId="302" xfId="4" applyNumberFormat="1" applyFont="1" applyBorder="1"/>
    <xf numFmtId="184" fontId="7" fillId="0" borderId="308" xfId="4" applyNumberFormat="1" applyFont="1" applyBorder="1" applyAlignment="1">
      <alignment horizontal="right" vertical="center"/>
    </xf>
    <xf numFmtId="184" fontId="27" fillId="0" borderId="307" xfId="6" applyNumberFormat="1" applyFont="1" applyBorder="1" applyAlignment="1">
      <alignment horizontal="right"/>
    </xf>
    <xf numFmtId="184" fontId="28" fillId="0" borderId="302" xfId="6" applyNumberFormat="1" applyFont="1" applyBorder="1"/>
    <xf numFmtId="184" fontId="7" fillId="0" borderId="308" xfId="3" applyNumberFormat="1" applyFont="1" applyBorder="1" applyAlignment="1">
      <alignment horizontal="right" vertical="center"/>
    </xf>
    <xf numFmtId="184" fontId="27" fillId="0" borderId="309" xfId="4" applyNumberFormat="1" applyFont="1" applyBorder="1" applyAlignment="1">
      <alignment horizontal="right"/>
    </xf>
    <xf numFmtId="184" fontId="28" fillId="0" borderId="91" xfId="4" applyNumberFormat="1" applyFont="1" applyBorder="1"/>
    <xf numFmtId="184" fontId="28" fillId="0" borderId="92" xfId="4" applyNumberFormat="1" applyFont="1" applyBorder="1"/>
    <xf numFmtId="184" fontId="28" fillId="0" borderId="86" xfId="4" applyNumberFormat="1" applyFont="1" applyBorder="1"/>
    <xf numFmtId="184" fontId="28" fillId="0" borderId="310" xfId="4" applyNumberFormat="1" applyFont="1" applyBorder="1"/>
    <xf numFmtId="184" fontId="7" fillId="0" borderId="311" xfId="4" applyNumberFormat="1" applyFont="1" applyBorder="1" applyAlignment="1">
      <alignment horizontal="right" vertical="center"/>
    </xf>
    <xf numFmtId="184" fontId="7" fillId="0" borderId="312" xfId="4" applyNumberFormat="1" applyFont="1" applyBorder="1" applyAlignment="1">
      <alignment vertical="center"/>
    </xf>
    <xf numFmtId="0" fontId="17" fillId="0" borderId="75" xfId="6" applyFont="1" applyBorder="1" applyAlignment="1">
      <alignment vertical="center"/>
    </xf>
    <xf numFmtId="184" fontId="27" fillId="0" borderId="76" xfId="6" applyNumberFormat="1" applyFont="1" applyBorder="1" applyAlignment="1">
      <alignment horizontal="right"/>
    </xf>
    <xf numFmtId="184" fontId="28" fillId="0" borderId="77" xfId="6" applyNumberFormat="1" applyFont="1" applyBorder="1"/>
    <xf numFmtId="184" fontId="28" fillId="0" borderId="78" xfId="6" applyNumberFormat="1" applyFont="1" applyBorder="1"/>
    <xf numFmtId="184" fontId="28" fillId="0" borderId="75" xfId="6" applyNumberFormat="1" applyFont="1" applyBorder="1"/>
    <xf numFmtId="184" fontId="28" fillId="0" borderId="313" xfId="6" applyNumberFormat="1" applyFont="1" applyBorder="1"/>
    <xf numFmtId="184" fontId="7" fillId="0" borderId="314" xfId="3" applyNumberFormat="1" applyFont="1" applyBorder="1" applyAlignment="1">
      <alignment horizontal="right" vertical="center"/>
    </xf>
    <xf numFmtId="184" fontId="7" fillId="0" borderId="78" xfId="3" applyNumberFormat="1" applyFont="1" applyBorder="1" applyAlignment="1">
      <alignment vertical="center"/>
    </xf>
    <xf numFmtId="0" fontId="28" fillId="0" borderId="83" xfId="6" applyFont="1" applyBorder="1" applyAlignment="1">
      <alignment horizontal="left" vertical="center" indent="1"/>
    </xf>
    <xf numFmtId="184" fontId="27" fillId="0" borderId="84" xfId="6" applyNumberFormat="1" applyFont="1" applyBorder="1" applyAlignment="1">
      <alignment horizontal="right"/>
    </xf>
    <xf numFmtId="184" fontId="28" fillId="0" borderId="15" xfId="6" applyNumberFormat="1" applyFont="1" applyBorder="1" applyAlignment="1">
      <alignment horizontal="right"/>
    </xf>
    <xf numFmtId="184" fontId="28" fillId="0" borderId="15" xfId="27" applyNumberFormat="1" applyFont="1" applyBorder="1" applyAlignment="1"/>
    <xf numFmtId="184" fontId="7" fillId="0" borderId="315" xfId="3" applyNumberFormat="1" applyFont="1" applyBorder="1" applyAlignment="1">
      <alignment horizontal="right" vertical="center"/>
    </xf>
    <xf numFmtId="184" fontId="7" fillId="0" borderId="316" xfId="3" applyNumberFormat="1" applyFont="1" applyBorder="1" applyAlignment="1">
      <alignment horizontal="right" vertical="center"/>
    </xf>
    <xf numFmtId="184" fontId="7" fillId="0" borderId="94" xfId="3" applyNumberFormat="1" applyFont="1" applyBorder="1" applyAlignment="1">
      <alignment vertical="center"/>
    </xf>
    <xf numFmtId="0" fontId="28" fillId="0" borderId="86" xfId="6" applyFont="1" applyBorder="1" applyAlignment="1">
      <alignment horizontal="left" vertical="center" indent="1"/>
    </xf>
    <xf numFmtId="184" fontId="27" fillId="0" borderId="87" xfId="6" applyNumberFormat="1" applyFont="1" applyBorder="1" applyAlignment="1">
      <alignment horizontal="right"/>
    </xf>
    <xf numFmtId="184" fontId="28" fillId="0" borderId="91" xfId="6" applyNumberFormat="1" applyFont="1" applyBorder="1"/>
    <xf numFmtId="184" fontId="28" fillId="0" borderId="92" xfId="6" applyNumberFormat="1" applyFont="1" applyBorder="1"/>
    <xf numFmtId="184" fontId="28" fillId="0" borderId="86" xfId="6" applyNumberFormat="1" applyFont="1" applyBorder="1"/>
    <xf numFmtId="184" fontId="7" fillId="0" borderId="317" xfId="3" applyNumberFormat="1" applyFont="1" applyBorder="1" applyAlignment="1">
      <alignment vertical="center"/>
    </xf>
    <xf numFmtId="184" fontId="7" fillId="0" borderId="318" xfId="3" applyNumberFormat="1" applyFont="1" applyBorder="1" applyAlignment="1">
      <alignment vertical="center"/>
    </xf>
    <xf numFmtId="184" fontId="7" fillId="0" borderId="319" xfId="3" applyNumberFormat="1" applyFont="1" applyBorder="1" applyAlignment="1">
      <alignment vertical="center"/>
    </xf>
    <xf numFmtId="184" fontId="7" fillId="0" borderId="320" xfId="3" applyNumberFormat="1" applyFont="1" applyBorder="1" applyAlignment="1">
      <alignment horizontal="right" vertical="center"/>
    </xf>
    <xf numFmtId="184" fontId="7" fillId="0" borderId="166" xfId="3" applyNumberFormat="1" applyFont="1" applyBorder="1" applyAlignment="1">
      <alignment vertical="center"/>
    </xf>
    <xf numFmtId="0" fontId="27" fillId="0" borderId="76" xfId="6" applyFont="1" applyBorder="1"/>
    <xf numFmtId="0" fontId="27" fillId="0" borderId="77" xfId="6" applyFont="1" applyBorder="1"/>
    <xf numFmtId="0" fontId="27" fillId="0" borderId="78" xfId="6" applyFont="1" applyBorder="1"/>
    <xf numFmtId="0" fontId="27" fillId="0" borderId="75" xfId="6" applyFont="1" applyBorder="1"/>
    <xf numFmtId="166" fontId="7" fillId="0" borderId="321" xfId="3" applyNumberFormat="1" applyFont="1" applyBorder="1" applyAlignment="1">
      <alignment horizontal="right" vertical="center"/>
    </xf>
    <xf numFmtId="166" fontId="7" fillId="0" borderId="322" xfId="3" applyNumberFormat="1" applyFont="1" applyBorder="1" applyAlignment="1">
      <alignment horizontal="right" vertical="center"/>
    </xf>
    <xf numFmtId="0" fontId="28" fillId="0" borderId="46" xfId="6" applyFont="1" applyBorder="1" applyAlignment="1">
      <alignment horizontal="left" vertical="center" indent="1"/>
    </xf>
    <xf numFmtId="37" fontId="27" fillId="0" borderId="323" xfId="6" applyNumberFormat="1" applyFont="1" applyBorder="1" applyAlignment="1">
      <alignment horizontal="right"/>
    </xf>
    <xf numFmtId="37" fontId="28" fillId="0" borderId="173" xfId="6" applyNumberFormat="1" applyFont="1" applyBorder="1"/>
    <xf numFmtId="37" fontId="28" fillId="0" borderId="174" xfId="6" applyNumberFormat="1" applyFont="1" applyBorder="1"/>
    <xf numFmtId="37" fontId="28" fillId="0" borderId="171" xfId="6" applyNumberFormat="1" applyFont="1" applyBorder="1"/>
    <xf numFmtId="37" fontId="28" fillId="0" borderId="174" xfId="27" applyNumberFormat="1" applyFont="1" applyBorder="1" applyAlignment="1"/>
    <xf numFmtId="37" fontId="7" fillId="0" borderId="324" xfId="3" applyNumberFormat="1" applyFont="1" applyBorder="1" applyAlignment="1">
      <alignment horizontal="right" vertical="center"/>
    </xf>
    <xf numFmtId="37" fontId="7" fillId="0" borderId="325" xfId="4" applyNumberFormat="1" applyFont="1" applyBorder="1" applyAlignment="1">
      <alignment horizontal="right" vertical="center"/>
    </xf>
    <xf numFmtId="37" fontId="7" fillId="0" borderId="294" xfId="4" applyNumberFormat="1" applyFont="1" applyBorder="1" applyAlignment="1">
      <alignment horizontal="right" vertical="center"/>
    </xf>
    <xf numFmtId="37" fontId="28" fillId="0" borderId="302" xfId="6" applyNumberFormat="1" applyFont="1" applyBorder="1"/>
    <xf numFmtId="37" fontId="7" fillId="0" borderId="308" xfId="3" applyNumberFormat="1" applyFont="1" applyBorder="1" applyAlignment="1">
      <alignment horizontal="right" vertical="center"/>
    </xf>
    <xf numFmtId="37" fontId="7" fillId="0" borderId="53" xfId="3" applyNumberFormat="1" applyFont="1" applyBorder="1" applyAlignment="1">
      <alignment horizontal="right" vertical="center"/>
    </xf>
    <xf numFmtId="165" fontId="7" fillId="0" borderId="308" xfId="3" applyNumberFormat="1" applyFont="1" applyBorder="1" applyAlignment="1">
      <alignment horizontal="right" vertical="center"/>
    </xf>
    <xf numFmtId="0" fontId="27" fillId="0" borderId="326" xfId="6" applyFont="1" applyBorder="1" applyAlignment="1">
      <alignment horizontal="left" vertical="center" indent="1"/>
    </xf>
    <xf numFmtId="41" fontId="29" fillId="0" borderId="327" xfId="3" applyNumberFormat="1" applyFont="1" applyBorder="1" applyAlignment="1">
      <alignment vertical="center"/>
    </xf>
    <xf numFmtId="0" fontId="27" fillId="0" borderId="328" xfId="6" applyFont="1" applyBorder="1" applyAlignment="1">
      <alignment horizontal="left" vertical="center" indent="1"/>
    </xf>
    <xf numFmtId="41" fontId="29" fillId="0" borderId="329" xfId="3" applyNumberFormat="1" applyFont="1" applyBorder="1" applyAlignment="1">
      <alignment vertical="center"/>
    </xf>
    <xf numFmtId="37" fontId="28" fillId="0" borderId="86" xfId="4" applyNumberFormat="1" applyFont="1" applyBorder="1"/>
    <xf numFmtId="41" fontId="27" fillId="0" borderId="76" xfId="6" applyNumberFormat="1" applyFont="1" applyBorder="1" applyAlignment="1">
      <alignment horizontal="right"/>
    </xf>
    <xf numFmtId="41" fontId="28" fillId="0" borderId="77" xfId="6" applyNumberFormat="1" applyFont="1" applyBorder="1"/>
    <xf numFmtId="41" fontId="28" fillId="0" borderId="78" xfId="6" applyNumberFormat="1" applyFont="1" applyBorder="1"/>
    <xf numFmtId="41" fontId="28" fillId="0" borderId="75" xfId="6" applyNumberFormat="1" applyFont="1" applyBorder="1"/>
    <xf numFmtId="184" fontId="7" fillId="0" borderId="330" xfId="3" applyNumberFormat="1" applyFont="1" applyBorder="1" applyAlignment="1">
      <alignment horizontal="right" vertical="center"/>
    </xf>
    <xf numFmtId="184" fontId="7" fillId="0" borderId="331" xfId="3" applyNumberFormat="1" applyFont="1" applyBorder="1" applyAlignment="1">
      <alignment horizontal="right" vertical="center"/>
    </xf>
    <xf numFmtId="184" fontId="7" fillId="0" borderId="124" xfId="3" applyNumberFormat="1" applyFont="1" applyBorder="1" applyAlignment="1">
      <alignment horizontal="right" vertical="center"/>
    </xf>
    <xf numFmtId="184" fontId="7" fillId="0" borderId="166" xfId="3" applyNumberFormat="1" applyFont="1" applyBorder="1" applyAlignment="1">
      <alignment horizontal="right" vertical="center"/>
    </xf>
    <xf numFmtId="0" fontId="40" fillId="0" borderId="94" xfId="3" applyFont="1" applyBorder="1"/>
    <xf numFmtId="184" fontId="24" fillId="0" borderId="0" xfId="3" applyNumberFormat="1"/>
    <xf numFmtId="39" fontId="24" fillId="0" borderId="0" xfId="3" applyNumberFormat="1"/>
    <xf numFmtId="0" fontId="29" fillId="0" borderId="333" xfId="3" applyFont="1" applyBorder="1" applyAlignment="1" applyProtection="1">
      <alignment horizontal="left" vertical="center"/>
      <protection locked="0"/>
    </xf>
    <xf numFmtId="0" fontId="29" fillId="0" borderId="333" xfId="3" applyFont="1" applyBorder="1" applyAlignment="1" applyProtection="1">
      <alignment horizontal="center" vertical="center"/>
      <protection locked="0"/>
    </xf>
    <xf numFmtId="0" fontId="7" fillId="0" borderId="334" xfId="3" applyFont="1" applyBorder="1" applyAlignment="1" applyProtection="1">
      <alignment vertical="center"/>
      <protection locked="0"/>
    </xf>
    <xf numFmtId="0" fontId="7" fillId="0" borderId="335" xfId="3" applyFont="1" applyBorder="1" applyAlignment="1" applyProtection="1">
      <alignment vertical="center"/>
      <protection locked="0"/>
    </xf>
    <xf numFmtId="0" fontId="7" fillId="0" borderId="333" xfId="3" applyFont="1" applyBorder="1" applyAlignment="1" applyProtection="1">
      <alignment vertical="center"/>
      <protection locked="0"/>
    </xf>
    <xf numFmtId="0" fontId="17" fillId="0" borderId="333" xfId="3" applyFont="1" applyBorder="1" applyAlignment="1" applyProtection="1">
      <alignment horizontal="left" vertical="center"/>
      <protection locked="0"/>
    </xf>
    <xf numFmtId="166" fontId="29" fillId="0" borderId="336" xfId="3" applyNumberFormat="1" applyFont="1" applyBorder="1" applyAlignment="1">
      <alignment horizontal="right" vertical="center"/>
    </xf>
    <xf numFmtId="166" fontId="7" fillId="0" borderId="334" xfId="4" applyNumberFormat="1" applyFont="1" applyBorder="1" applyAlignment="1" applyProtection="1">
      <alignment horizontal="right" vertical="center"/>
    </xf>
    <xf numFmtId="166" fontId="7" fillId="0" borderId="335" xfId="4" applyNumberFormat="1" applyFont="1" applyBorder="1" applyAlignment="1" applyProtection="1">
      <alignment horizontal="right" vertical="center"/>
    </xf>
    <xf numFmtId="166" fontId="7" fillId="0" borderId="333" xfId="4" applyNumberFormat="1" applyFont="1" applyBorder="1" applyAlignment="1" applyProtection="1">
      <alignment horizontal="right" vertical="center"/>
    </xf>
    <xf numFmtId="166" fontId="7" fillId="0" borderId="334" xfId="4" applyNumberFormat="1" applyFont="1" applyBorder="1" applyAlignment="1" applyProtection="1">
      <alignment vertical="center"/>
    </xf>
    <xf numFmtId="166" fontId="7" fillId="0" borderId="335" xfId="3" applyNumberFormat="1" applyFont="1" applyBorder="1" applyAlignment="1">
      <alignment vertical="center"/>
    </xf>
    <xf numFmtId="0" fontId="7" fillId="0" borderId="337" xfId="3" applyFont="1" applyBorder="1" applyAlignment="1" applyProtection="1">
      <alignment horizontal="left" vertical="center"/>
      <protection locked="0"/>
    </xf>
    <xf numFmtId="165" fontId="27" fillId="0" borderId="338" xfId="14" applyNumberFormat="1" applyFont="1" applyBorder="1" applyAlignment="1">
      <alignment horizontal="right" vertical="center"/>
    </xf>
    <xf numFmtId="165" fontId="28" fillId="0" borderId="339" xfId="14" applyNumberFormat="1" applyFont="1" applyBorder="1" applyAlignment="1">
      <alignment horizontal="right" vertical="center"/>
    </xf>
    <xf numFmtId="165" fontId="28" fillId="0" borderId="15" xfId="14" applyNumberFormat="1" applyFont="1" applyBorder="1" applyAlignment="1">
      <alignment horizontal="right" vertical="center"/>
    </xf>
    <xf numFmtId="165" fontId="28" fillId="0" borderId="340" xfId="14" applyNumberFormat="1" applyFont="1" applyBorder="1" applyAlignment="1">
      <alignment horizontal="right" vertical="center"/>
    </xf>
    <xf numFmtId="0" fontId="7" fillId="0" borderId="341" xfId="3" applyFont="1" applyBorder="1" applyAlignment="1" applyProtection="1">
      <alignment horizontal="left" vertical="center"/>
      <protection locked="0"/>
    </xf>
    <xf numFmtId="0" fontId="29" fillId="0" borderId="341" xfId="3" applyFont="1" applyBorder="1" applyAlignment="1" applyProtection="1">
      <alignment horizontal="left" vertical="center"/>
      <protection locked="0"/>
    </xf>
    <xf numFmtId="41" fontId="29" fillId="0" borderId="336" xfId="3" applyNumberFormat="1" applyFont="1" applyBorder="1" applyAlignment="1">
      <alignment horizontal="right" vertical="center"/>
    </xf>
    <xf numFmtId="41" fontId="7" fillId="0" borderId="334" xfId="3" applyNumberFormat="1" applyFont="1" applyBorder="1" applyAlignment="1">
      <alignment vertical="center"/>
    </xf>
    <xf numFmtId="41" fontId="7" fillId="0" borderId="335" xfId="3" applyNumberFormat="1" applyFont="1" applyBorder="1" applyAlignment="1">
      <alignment vertical="center"/>
    </xf>
    <xf numFmtId="41" fontId="7" fillId="0" borderId="333" xfId="3" applyNumberFormat="1" applyFont="1" applyBorder="1" applyAlignment="1">
      <alignment vertical="center"/>
    </xf>
    <xf numFmtId="0" fontId="7" fillId="0" borderId="334" xfId="3" applyFont="1" applyBorder="1" applyAlignment="1">
      <alignment vertical="center"/>
    </xf>
    <xf numFmtId="41" fontId="7" fillId="0" borderId="334" xfId="4" applyNumberFormat="1" applyFont="1" applyFill="1" applyBorder="1" applyAlignment="1" applyProtection="1">
      <alignment vertical="center"/>
    </xf>
    <xf numFmtId="41" fontId="7" fillId="0" borderId="335" xfId="4" applyNumberFormat="1" applyFont="1" applyFill="1" applyBorder="1" applyAlignment="1" applyProtection="1">
      <alignment vertical="center"/>
    </xf>
    <xf numFmtId="0" fontId="7" fillId="0" borderId="342" xfId="3" applyFont="1" applyBorder="1" applyAlignment="1" applyProtection="1">
      <alignment horizontal="left" vertical="center"/>
      <protection locked="0"/>
    </xf>
    <xf numFmtId="167" fontId="29" fillId="0" borderId="343" xfId="1" applyNumberFormat="1" applyFont="1" applyBorder="1" applyAlignment="1">
      <alignment horizontal="right" vertical="center"/>
    </xf>
    <xf numFmtId="167" fontId="7" fillId="0" borderId="344" xfId="1" applyNumberFormat="1" applyFont="1" applyBorder="1" applyAlignment="1">
      <alignment horizontal="right" vertical="center"/>
    </xf>
    <xf numFmtId="167" fontId="7" fillId="0" borderId="345" xfId="1" applyNumberFormat="1" applyFont="1" applyBorder="1" applyAlignment="1">
      <alignment horizontal="right" vertical="center"/>
    </xf>
    <xf numFmtId="167" fontId="7" fillId="0" borderId="342" xfId="1" applyNumberFormat="1" applyFont="1" applyBorder="1" applyAlignment="1">
      <alignment horizontal="right" vertical="center"/>
    </xf>
    <xf numFmtId="167" fontId="7" fillId="0" borderId="344" xfId="1" applyNumberFormat="1" applyFont="1" applyFill="1" applyBorder="1" applyAlignment="1" applyProtection="1">
      <alignment vertical="center"/>
    </xf>
    <xf numFmtId="167" fontId="7" fillId="0" borderId="345" xfId="1" applyNumberFormat="1" applyFont="1" applyFill="1" applyBorder="1" applyAlignment="1" applyProtection="1">
      <alignment horizontal="right" vertical="center"/>
      <protection locked="0"/>
    </xf>
    <xf numFmtId="168" fontId="27" fillId="0" borderId="346" xfId="1" quotePrefix="1" applyNumberFormat="1" applyFont="1" applyBorder="1" applyAlignment="1">
      <alignment horizontal="right"/>
    </xf>
    <xf numFmtId="168" fontId="28" fillId="0" borderId="347" xfId="1" applyNumberFormat="1" applyFont="1" applyBorder="1" applyAlignment="1">
      <alignment horizontal="right"/>
    </xf>
    <xf numFmtId="168" fontId="28" fillId="0" borderId="348" xfId="1" applyNumberFormat="1" applyFont="1" applyBorder="1" applyAlignment="1">
      <alignment horizontal="right"/>
    </xf>
    <xf numFmtId="168" fontId="28" fillId="0" borderId="349" xfId="1" applyNumberFormat="1" applyFont="1" applyBorder="1" applyAlignment="1">
      <alignment horizontal="right"/>
    </xf>
    <xf numFmtId="168" fontId="7" fillId="0" borderId="350" xfId="1" applyNumberFormat="1" applyFont="1" applyFill="1" applyBorder="1" applyAlignment="1" applyProtection="1">
      <alignment horizontal="right" vertical="center"/>
    </xf>
    <xf numFmtId="168" fontId="7" fillId="0" borderId="351" xfId="1" applyNumberFormat="1" applyFont="1" applyFill="1" applyBorder="1" applyAlignment="1" applyProtection="1">
      <alignment vertical="center"/>
    </xf>
    <xf numFmtId="168" fontId="7" fillId="0" borderId="352" xfId="1" applyNumberFormat="1" applyFont="1" applyFill="1" applyBorder="1" applyAlignment="1" applyProtection="1">
      <alignment vertical="center"/>
      <protection locked="0"/>
    </xf>
    <xf numFmtId="167" fontId="29" fillId="0" borderId="353" xfId="1" applyNumberFormat="1" applyFont="1" applyBorder="1" applyAlignment="1">
      <alignment horizontal="right" vertical="center"/>
    </xf>
    <xf numFmtId="167" fontId="7" fillId="0" borderId="354" xfId="1" applyNumberFormat="1" applyFont="1" applyBorder="1" applyAlignment="1">
      <alignment horizontal="right" vertical="center"/>
    </xf>
    <xf numFmtId="167" fontId="7" fillId="0" borderId="355" xfId="1" applyNumberFormat="1" applyFont="1" applyBorder="1" applyAlignment="1">
      <alignment horizontal="right" vertical="center"/>
    </xf>
    <xf numFmtId="167" fontId="7" fillId="0" borderId="356" xfId="1" applyNumberFormat="1" applyFont="1" applyBorder="1" applyAlignment="1">
      <alignment horizontal="right" vertical="center"/>
    </xf>
    <xf numFmtId="167" fontId="7" fillId="0" borderId="354" xfId="1" applyNumberFormat="1" applyFont="1" applyFill="1" applyBorder="1" applyAlignment="1" applyProtection="1">
      <alignment vertical="center"/>
    </xf>
    <xf numFmtId="167" fontId="7" fillId="0" borderId="355" xfId="1" applyNumberFormat="1" applyFont="1" applyFill="1" applyBorder="1" applyAlignment="1" applyProtection="1">
      <alignment horizontal="right" vertical="center"/>
      <protection locked="0"/>
    </xf>
    <xf numFmtId="168" fontId="27" fillId="0" borderId="357" xfId="1" quotePrefix="1" applyNumberFormat="1" applyFont="1" applyBorder="1" applyAlignment="1">
      <alignment horizontal="right"/>
    </xf>
    <xf numFmtId="168" fontId="28" fillId="0" borderId="358" xfId="1" applyNumberFormat="1" applyFont="1" applyBorder="1" applyAlignment="1">
      <alignment horizontal="right"/>
    </xf>
    <xf numFmtId="168" fontId="28" fillId="0" borderId="355" xfId="1" applyNumberFormat="1" applyFont="1" applyBorder="1" applyAlignment="1">
      <alignment horizontal="right"/>
    </xf>
    <xf numFmtId="168" fontId="28" fillId="0" borderId="359" xfId="1" applyNumberFormat="1" applyFont="1" applyBorder="1" applyAlignment="1">
      <alignment horizontal="right"/>
    </xf>
    <xf numFmtId="168" fontId="7" fillId="0" borderId="356" xfId="1" applyNumberFormat="1" applyFont="1" applyFill="1" applyBorder="1" applyAlignment="1" applyProtection="1">
      <alignment horizontal="right" vertical="center"/>
    </xf>
    <xf numFmtId="168" fontId="7" fillId="0" borderId="354" xfId="1" applyNumberFormat="1" applyFont="1" applyFill="1" applyBorder="1" applyAlignment="1" applyProtection="1">
      <alignment vertical="center"/>
    </xf>
    <xf numFmtId="168" fontId="7" fillId="0" borderId="355" xfId="1" applyNumberFormat="1" applyFont="1" applyFill="1" applyBorder="1" applyAlignment="1" applyProtection="1">
      <alignment vertical="center"/>
      <protection locked="0"/>
    </xf>
    <xf numFmtId="168" fontId="20" fillId="0" borderId="336" xfId="3" applyNumberFormat="1" applyFont="1" applyBorder="1" applyAlignment="1">
      <alignment horizontal="right" vertical="center"/>
    </xf>
    <xf numFmtId="168" fontId="19" fillId="0" borderId="334" xfId="3" applyNumberFormat="1" applyFont="1" applyBorder="1" applyAlignment="1">
      <alignment vertical="center"/>
    </xf>
    <xf numFmtId="168" fontId="19" fillId="0" borderId="335" xfId="3" applyNumberFormat="1" applyFont="1" applyBorder="1" applyAlignment="1">
      <alignment horizontal="right" vertical="center"/>
    </xf>
    <xf numFmtId="168" fontId="19" fillId="0" borderId="333" xfId="3" applyNumberFormat="1" applyFont="1" applyBorder="1" applyAlignment="1">
      <alignment horizontal="right" vertical="center"/>
    </xf>
    <xf numFmtId="0" fontId="19" fillId="0" borderId="334" xfId="3" applyFont="1" applyBorder="1" applyAlignment="1">
      <alignment vertical="center"/>
    </xf>
    <xf numFmtId="168" fontId="19" fillId="0" borderId="335" xfId="3" applyNumberFormat="1" applyFont="1" applyBorder="1" applyAlignment="1">
      <alignment vertical="center"/>
    </xf>
    <xf numFmtId="168" fontId="19" fillId="0" borderId="333" xfId="3" applyNumberFormat="1" applyFont="1" applyBorder="1" applyAlignment="1">
      <alignment vertical="center"/>
    </xf>
    <xf numFmtId="168" fontId="19" fillId="0" borderId="334" xfId="4" applyNumberFormat="1" applyFont="1" applyFill="1" applyBorder="1" applyAlignment="1" applyProtection="1">
      <alignment vertical="center"/>
    </xf>
    <xf numFmtId="168" fontId="19" fillId="0" borderId="335" xfId="4" applyNumberFormat="1" applyFont="1" applyFill="1" applyBorder="1" applyAlignment="1" applyProtection="1">
      <alignment vertical="center"/>
    </xf>
    <xf numFmtId="0" fontId="19" fillId="0" borderId="341" xfId="3" applyFont="1" applyBorder="1" applyAlignment="1" applyProtection="1">
      <alignment horizontal="left" vertical="center"/>
      <protection locked="0"/>
    </xf>
    <xf numFmtId="168" fontId="20" fillId="0" borderId="360" xfId="3" applyNumberFormat="1" applyFont="1" applyBorder="1" applyAlignment="1">
      <alignment horizontal="right" vertical="center"/>
    </xf>
    <xf numFmtId="168" fontId="19" fillId="0" borderId="361" xfId="3" applyNumberFormat="1" applyFont="1" applyBorder="1" applyAlignment="1">
      <alignment vertical="center"/>
    </xf>
    <xf numFmtId="168" fontId="19" fillId="0" borderId="341" xfId="3" applyNumberFormat="1" applyFont="1" applyBorder="1" applyAlignment="1">
      <alignment horizontal="right" vertical="center"/>
    </xf>
    <xf numFmtId="168" fontId="19" fillId="0" borderId="341" xfId="3" applyNumberFormat="1" applyFont="1" applyBorder="1" applyAlignment="1">
      <alignment vertical="center"/>
    </xf>
    <xf numFmtId="0" fontId="7" fillId="0" borderId="362" xfId="3" applyFont="1" applyBorder="1" applyAlignment="1" applyProtection="1">
      <alignment horizontal="left" vertical="center"/>
      <protection locked="0"/>
    </xf>
    <xf numFmtId="168" fontId="29" fillId="0" borderId="363" xfId="3" applyNumberFormat="1" applyFont="1" applyBorder="1" applyAlignment="1">
      <alignment horizontal="right" vertical="center"/>
    </xf>
    <xf numFmtId="168" fontId="7" fillId="0" borderId="364" xfId="3" applyNumberFormat="1" applyFont="1" applyBorder="1" applyAlignment="1">
      <alignment vertical="center"/>
    </xf>
    <xf numFmtId="168" fontId="7" fillId="0" borderId="129" xfId="3" applyNumberFormat="1" applyFont="1" applyBorder="1" applyAlignment="1">
      <alignment vertical="center"/>
    </xf>
    <xf numFmtId="168" fontId="7" fillId="0" borderId="362" xfId="3" applyNumberFormat="1" applyFont="1" applyBorder="1" applyAlignment="1">
      <alignment vertical="center"/>
    </xf>
    <xf numFmtId="168" fontId="7" fillId="0" borderId="365" xfId="4" applyNumberFormat="1" applyFont="1" applyFill="1" applyBorder="1" applyAlignment="1" applyProtection="1">
      <alignment vertical="center"/>
    </xf>
    <xf numFmtId="168" fontId="7" fillId="0" borderId="97" xfId="4" applyNumberFormat="1" applyFont="1" applyFill="1" applyBorder="1" applyAlignment="1" applyProtection="1">
      <alignment vertical="center"/>
    </xf>
    <xf numFmtId="0" fontId="39" fillId="0" borderId="124" xfId="3" applyFont="1" applyBorder="1" applyAlignment="1" applyProtection="1">
      <alignment horizontal="left" vertical="center"/>
      <protection locked="0"/>
    </xf>
    <xf numFmtId="169" fontId="40" fillId="0" borderId="124" xfId="3" applyNumberFormat="1" applyFont="1" applyBorder="1" applyAlignment="1" applyProtection="1">
      <alignment vertical="center"/>
      <protection locked="0"/>
    </xf>
    <xf numFmtId="169" fontId="40" fillId="0" borderId="124" xfId="4" applyNumberFormat="1" applyFont="1" applyBorder="1" applyAlignment="1" applyProtection="1">
      <alignment vertical="center"/>
      <protection locked="0"/>
    </xf>
    <xf numFmtId="0" fontId="23" fillId="0" borderId="0" xfId="3" quotePrefix="1" applyFont="1" applyAlignment="1" applyProtection="1">
      <alignment horizontal="left" vertical="center"/>
      <protection locked="0"/>
    </xf>
    <xf numFmtId="167" fontId="24" fillId="0" borderId="0" xfId="3" applyNumberFormat="1"/>
    <xf numFmtId="168" fontId="24" fillId="0" borderId="0" xfId="3" applyNumberFormat="1"/>
    <xf numFmtId="0" fontId="20" fillId="0" borderId="75" xfId="28" applyFont="1" applyBorder="1" applyAlignment="1">
      <alignment horizontal="left" vertical="center" wrapText="1"/>
    </xf>
    <xf numFmtId="0" fontId="15" fillId="0" borderId="366" xfId="3" applyFont="1" applyBorder="1" applyAlignment="1">
      <alignment vertical="center"/>
    </xf>
    <xf numFmtId="0" fontId="54" fillId="0" borderId="367" xfId="3" applyFont="1" applyBorder="1" applyAlignment="1">
      <alignment vertical="center"/>
    </xf>
    <xf numFmtId="0" fontId="54" fillId="0" borderId="78" xfId="3" applyFont="1" applyBorder="1" applyAlignment="1">
      <alignment vertical="center"/>
    </xf>
    <xf numFmtId="0" fontId="54" fillId="0" borderId="75" xfId="3" applyFont="1" applyBorder="1" applyAlignment="1">
      <alignment vertical="center"/>
    </xf>
    <xf numFmtId="0" fontId="47" fillId="0" borderId="75" xfId="28" applyFont="1" applyBorder="1" applyAlignment="1">
      <alignment horizontal="left" vertical="center" wrapText="1"/>
    </xf>
    <xf numFmtId="182" fontId="27" fillId="0" borderId="76" xfId="28" applyNumberFormat="1" applyFont="1" applyBorder="1" applyAlignment="1">
      <alignment horizontal="right" vertical="center" wrapText="1"/>
    </xf>
    <xf numFmtId="182" fontId="28" fillId="0" borderId="77" xfId="28" applyNumberFormat="1" applyFont="1" applyBorder="1" applyAlignment="1">
      <alignment horizontal="right" vertical="center" wrapText="1"/>
    </xf>
    <xf numFmtId="182" fontId="28" fillId="0" borderId="94" xfId="28" applyNumberFormat="1" applyFont="1" applyBorder="1" applyAlignment="1">
      <alignment horizontal="right" vertical="center" wrapText="1"/>
    </xf>
    <xf numFmtId="182" fontId="28" fillId="0" borderId="75" xfId="28" applyNumberFormat="1" applyFont="1" applyBorder="1" applyAlignment="1">
      <alignment horizontal="right" vertical="center" wrapText="1"/>
    </xf>
    <xf numFmtId="0" fontId="28" fillId="0" borderId="77" xfId="28" applyFont="1" applyBorder="1" applyAlignment="1">
      <alignment horizontal="right" vertical="center" wrapText="1"/>
    </xf>
    <xf numFmtId="0" fontId="28" fillId="0" borderId="78" xfId="28" applyFont="1" applyBorder="1" applyAlignment="1">
      <alignment horizontal="right" vertical="center" wrapText="1"/>
    </xf>
    <xf numFmtId="0" fontId="17" fillId="0" borderId="75" xfId="28" applyFont="1" applyBorder="1" applyAlignment="1">
      <alignment horizontal="left" vertical="center" wrapText="1"/>
    </xf>
    <xf numFmtId="41" fontId="20" fillId="0" borderId="76" xfId="28" applyNumberFormat="1" applyFont="1" applyBorder="1" applyAlignment="1">
      <alignment horizontal="right" vertical="center" wrapText="1"/>
    </xf>
    <xf numFmtId="41" fontId="19" fillId="0" borderId="77" xfId="28" applyNumberFormat="1" applyFont="1" applyBorder="1" applyAlignment="1">
      <alignment horizontal="right" vertical="center" wrapText="1"/>
    </xf>
    <xf numFmtId="41" fontId="19" fillId="0" borderId="170" xfId="28" applyNumberFormat="1" applyFont="1" applyBorder="1" applyAlignment="1">
      <alignment horizontal="right" vertical="center" wrapText="1"/>
    </xf>
    <xf numFmtId="41" fontId="19" fillId="0" borderId="75" xfId="28" applyNumberFormat="1" applyFont="1" applyBorder="1" applyAlignment="1">
      <alignment horizontal="right" vertical="center" wrapText="1"/>
    </xf>
    <xf numFmtId="41" fontId="29" fillId="0" borderId="77" xfId="3" applyNumberFormat="1" applyFont="1" applyBorder="1" applyAlignment="1">
      <alignment vertical="center"/>
    </xf>
    <xf numFmtId="41" fontId="28" fillId="0" borderId="78" xfId="28" applyNumberFormat="1" applyFont="1" applyBorder="1" applyAlignment="1">
      <alignment horizontal="right" vertical="center" wrapText="1"/>
    </xf>
    <xf numFmtId="0" fontId="81" fillId="0" borderId="368" xfId="28" applyFont="1" applyBorder="1" applyAlignment="1">
      <alignment horizontal="left" vertical="center" wrapText="1"/>
    </xf>
    <xf numFmtId="37" fontId="29" fillId="0" borderId="369" xfId="4" applyNumberFormat="1" applyFont="1" applyBorder="1" applyAlignment="1">
      <alignment vertical="center"/>
    </xf>
    <xf numFmtId="37" fontId="7" fillId="0" borderId="370" xfId="4" applyNumberFormat="1" applyFont="1" applyBorder="1" applyAlignment="1">
      <alignment vertical="center"/>
    </xf>
    <xf numFmtId="37" fontId="7" fillId="0" borderId="368" xfId="4" applyNumberFormat="1" applyFont="1" applyBorder="1" applyAlignment="1">
      <alignment vertical="center"/>
    </xf>
    <xf numFmtId="165" fontId="7" fillId="0" borderId="368" xfId="4" applyNumberFormat="1" applyFont="1" applyBorder="1" applyAlignment="1">
      <alignment vertical="center"/>
    </xf>
    <xf numFmtId="37" fontId="7" fillId="0" borderId="370" xfId="23" applyNumberFormat="1" applyFont="1" applyFill="1" applyBorder="1" applyAlignment="1">
      <alignment vertical="center"/>
    </xf>
    <xf numFmtId="165" fontId="7" fillId="0" borderId="371" xfId="23" applyNumberFormat="1" applyFont="1" applyBorder="1" applyAlignment="1">
      <alignment vertical="center"/>
    </xf>
    <xf numFmtId="0" fontId="28" fillId="0" borderId="372" xfId="28" applyFont="1" applyBorder="1" applyAlignment="1">
      <alignment horizontal="left" vertical="center" wrapText="1"/>
    </xf>
    <xf numFmtId="37" fontId="29" fillId="0" borderId="373" xfId="4" applyNumberFormat="1" applyFont="1" applyBorder="1" applyAlignment="1">
      <alignment vertical="center"/>
    </xf>
    <xf numFmtId="37" fontId="7" fillId="0" borderId="374" xfId="4" applyNumberFormat="1" applyFont="1" applyBorder="1" applyAlignment="1">
      <alignment vertical="center"/>
    </xf>
    <xf numFmtId="37" fontId="7" fillId="0" borderId="372" xfId="4" applyNumberFormat="1" applyFont="1" applyBorder="1" applyAlignment="1">
      <alignment vertical="center"/>
    </xf>
    <xf numFmtId="165" fontId="7" fillId="0" borderId="372" xfId="4" applyNumberFormat="1" applyFont="1" applyBorder="1" applyAlignment="1">
      <alignment vertical="center"/>
    </xf>
    <xf numFmtId="37" fontId="7" fillId="0" borderId="374" xfId="23" applyNumberFormat="1" applyFont="1" applyFill="1" applyBorder="1" applyAlignment="1">
      <alignment vertical="center"/>
    </xf>
    <xf numFmtId="165" fontId="7" fillId="0" borderId="209" xfId="23" applyNumberFormat="1" applyFont="1" applyBorder="1" applyAlignment="1">
      <alignment vertical="center"/>
    </xf>
    <xf numFmtId="0" fontId="82" fillId="0" borderId="372" xfId="28" applyFont="1" applyBorder="1" applyAlignment="1">
      <alignment horizontal="left" vertical="center" wrapText="1"/>
    </xf>
    <xf numFmtId="0" fontId="81" fillId="0" borderId="372" xfId="28" applyFont="1" applyBorder="1" applyAlignment="1">
      <alignment horizontal="left" vertical="center" wrapText="1"/>
    </xf>
    <xf numFmtId="0" fontId="19" fillId="0" borderId="372" xfId="28" applyFont="1" applyBorder="1" applyAlignment="1">
      <alignment horizontal="left" vertical="center" wrapText="1"/>
    </xf>
    <xf numFmtId="165" fontId="7" fillId="0" borderId="374" xfId="4" applyNumberFormat="1" applyFont="1" applyBorder="1" applyAlignment="1">
      <alignment vertical="center"/>
    </xf>
    <xf numFmtId="165" fontId="7" fillId="0" borderId="374" xfId="23" applyNumberFormat="1" applyFont="1" applyFill="1" applyBorder="1" applyAlignment="1">
      <alignment vertical="center"/>
    </xf>
    <xf numFmtId="41" fontId="29" fillId="0" borderId="373" xfId="3" applyNumberFormat="1" applyFont="1" applyBorder="1" applyAlignment="1">
      <alignment vertical="center"/>
    </xf>
    <xf numFmtId="41" fontId="7" fillId="0" borderId="374" xfId="3" applyNumberFormat="1" applyFont="1" applyBorder="1" applyAlignment="1">
      <alignment vertical="center"/>
    </xf>
    <xf numFmtId="41" fontId="7" fillId="0" borderId="209" xfId="3" applyNumberFormat="1" applyFont="1" applyBorder="1" applyAlignment="1">
      <alignment vertical="center"/>
    </xf>
    <xf numFmtId="41" fontId="7" fillId="0" borderId="372" xfId="3" applyNumberFormat="1" applyFont="1" applyBorder="1" applyAlignment="1">
      <alignment vertical="center"/>
    </xf>
    <xf numFmtId="41" fontId="29" fillId="0" borderId="374" xfId="3" applyNumberFormat="1" applyFont="1" applyBorder="1" applyAlignment="1">
      <alignment vertical="center" wrapText="1"/>
    </xf>
    <xf numFmtId="0" fontId="17" fillId="0" borderId="372" xfId="28" applyFont="1" applyBorder="1" applyAlignment="1">
      <alignment horizontal="left" vertical="center" wrapText="1"/>
    </xf>
    <xf numFmtId="41" fontId="29" fillId="0" borderId="373" xfId="3" applyNumberFormat="1" applyFont="1" applyBorder="1" applyAlignment="1">
      <alignment vertical="center" wrapText="1"/>
    </xf>
    <xf numFmtId="41" fontId="7" fillId="0" borderId="374" xfId="3" applyNumberFormat="1" applyFont="1" applyBorder="1" applyAlignment="1">
      <alignment vertical="center" wrapText="1"/>
    </xf>
    <xf numFmtId="41" fontId="7" fillId="0" borderId="209" xfId="3" applyNumberFormat="1" applyFont="1" applyBorder="1" applyAlignment="1">
      <alignment vertical="center" wrapText="1"/>
    </xf>
    <xf numFmtId="41" fontId="7" fillId="0" borderId="372" xfId="3" applyNumberFormat="1" applyFont="1" applyBorder="1" applyAlignment="1">
      <alignment vertical="center" wrapText="1"/>
    </xf>
    <xf numFmtId="0" fontId="81" fillId="0" borderId="372" xfId="28" applyFont="1" applyBorder="1" applyAlignment="1">
      <alignment horizontal="left" vertical="center" wrapText="1" indent="1"/>
    </xf>
    <xf numFmtId="37" fontId="29" fillId="0" borderId="373" xfId="4" quotePrefix="1" applyNumberFormat="1" applyFont="1" applyFill="1" applyBorder="1" applyAlignment="1">
      <alignment vertical="center"/>
    </xf>
    <xf numFmtId="37" fontId="7" fillId="0" borderId="209" xfId="23" applyNumberFormat="1" applyFont="1" applyBorder="1" applyAlignment="1">
      <alignment vertical="center"/>
    </xf>
    <xf numFmtId="165" fontId="29" fillId="0" borderId="373" xfId="4" applyNumberFormat="1" applyFont="1" applyBorder="1" applyAlignment="1">
      <alignment vertical="center"/>
    </xf>
    <xf numFmtId="37" fontId="7" fillId="0" borderId="372" xfId="4" quotePrefix="1" applyNumberFormat="1" applyFont="1" applyFill="1" applyBorder="1" applyAlignment="1">
      <alignment vertical="center"/>
    </xf>
    <xf numFmtId="37" fontId="7" fillId="0" borderId="209" xfId="4" quotePrefix="1" applyNumberFormat="1" applyFont="1" applyFill="1" applyBorder="1" applyAlignment="1">
      <alignment vertical="center"/>
    </xf>
    <xf numFmtId="37" fontId="7" fillId="0" borderId="374" xfId="23" quotePrefix="1" applyNumberFormat="1" applyFont="1" applyFill="1" applyBorder="1" applyAlignment="1">
      <alignment vertical="center"/>
    </xf>
    <xf numFmtId="165" fontId="28" fillId="0" borderId="374" xfId="3" applyNumberFormat="1" applyFont="1" applyBorder="1" applyAlignment="1">
      <alignment vertical="center"/>
    </xf>
    <xf numFmtId="165" fontId="7" fillId="0" borderId="374" xfId="23" quotePrefix="1" applyNumberFormat="1" applyFont="1" applyFill="1" applyBorder="1" applyAlignment="1">
      <alignment vertical="center"/>
    </xf>
    <xf numFmtId="165" fontId="27" fillId="0" borderId="373" xfId="3" applyNumberFormat="1" applyFont="1" applyBorder="1" applyAlignment="1">
      <alignment vertical="center"/>
    </xf>
    <xf numFmtId="165" fontId="28" fillId="0" borderId="209" xfId="3" applyNumberFormat="1" applyFont="1" applyBorder="1" applyAlignment="1">
      <alignment vertical="center"/>
    </xf>
    <xf numFmtId="165" fontId="28" fillId="0" borderId="372" xfId="3" applyNumberFormat="1" applyFont="1" applyBorder="1" applyAlignment="1">
      <alignment vertical="center"/>
    </xf>
    <xf numFmtId="165" fontId="7" fillId="0" borderId="209" xfId="23" quotePrefix="1" applyNumberFormat="1" applyFont="1" applyFill="1" applyBorder="1" applyAlignment="1">
      <alignment vertical="center"/>
    </xf>
    <xf numFmtId="38" fontId="7" fillId="0" borderId="209" xfId="23" applyNumberFormat="1" applyFont="1" applyBorder="1" applyAlignment="1">
      <alignment vertical="center"/>
    </xf>
    <xf numFmtId="0" fontId="20" fillId="0" borderId="372" xfId="28" applyFont="1" applyBorder="1" applyAlignment="1">
      <alignment horizontal="left" vertical="center" wrapText="1"/>
    </xf>
    <xf numFmtId="165" fontId="29" fillId="0" borderId="373" xfId="3" applyNumberFormat="1" applyFont="1" applyBorder="1" applyAlignment="1">
      <alignment vertical="center"/>
    </xf>
    <xf numFmtId="165" fontId="7" fillId="0" borderId="374" xfId="3" applyNumberFormat="1" applyFont="1" applyBorder="1" applyAlignment="1">
      <alignment vertical="center"/>
    </xf>
    <xf numFmtId="165" fontId="7" fillId="0" borderId="372" xfId="3" applyNumberFormat="1" applyFont="1" applyBorder="1" applyAlignment="1">
      <alignment vertical="center"/>
    </xf>
    <xf numFmtId="165" fontId="29" fillId="0" borderId="374" xfId="3" applyNumberFormat="1" applyFont="1" applyBorder="1" applyAlignment="1">
      <alignment vertical="center"/>
    </xf>
    <xf numFmtId="41" fontId="20" fillId="0" borderId="373" xfId="28" applyNumberFormat="1" applyFont="1" applyBorder="1" applyAlignment="1">
      <alignment horizontal="right" vertical="center" wrapText="1"/>
    </xf>
    <xf numFmtId="41" fontId="19" fillId="0" borderId="374" xfId="28" applyNumberFormat="1" applyFont="1" applyBorder="1" applyAlignment="1">
      <alignment horizontal="right" vertical="center" wrapText="1"/>
    </xf>
    <xf numFmtId="41" fontId="19" fillId="0" borderId="209" xfId="28" applyNumberFormat="1" applyFont="1" applyBorder="1" applyAlignment="1">
      <alignment horizontal="right" vertical="center" wrapText="1"/>
    </xf>
    <xf numFmtId="41" fontId="19" fillId="0" borderId="372" xfId="28" applyNumberFormat="1" applyFont="1" applyBorder="1" applyAlignment="1">
      <alignment horizontal="right" vertical="center" wrapText="1"/>
    </xf>
    <xf numFmtId="41" fontId="29" fillId="0" borderId="374" xfId="3" applyNumberFormat="1" applyFont="1" applyBorder="1" applyAlignment="1">
      <alignment vertical="center"/>
    </xf>
    <xf numFmtId="41" fontId="28" fillId="0" borderId="209" xfId="28" applyNumberFormat="1" applyFont="1" applyBorder="1" applyAlignment="1">
      <alignment horizontal="right" vertical="center" wrapText="1"/>
    </xf>
    <xf numFmtId="37" fontId="29" fillId="0" borderId="373" xfId="3" applyNumberFormat="1" applyFont="1" applyBorder="1" applyAlignment="1">
      <alignment vertical="center"/>
    </xf>
    <xf numFmtId="37" fontId="7" fillId="0" borderId="374" xfId="3" applyNumberFormat="1" applyFont="1" applyBorder="1" applyAlignment="1">
      <alignment vertical="center"/>
    </xf>
    <xf numFmtId="37" fontId="7" fillId="0" borderId="372" xfId="3" applyNumberFormat="1" applyFont="1" applyBorder="1" applyAlignment="1">
      <alignment vertical="center"/>
    </xf>
    <xf numFmtId="37" fontId="7" fillId="0" borderId="374" xfId="6" applyNumberFormat="1" applyFont="1" applyBorder="1" applyAlignment="1">
      <alignment vertical="center"/>
    </xf>
    <xf numFmtId="37" fontId="7" fillId="0" borderId="374" xfId="4" applyNumberFormat="1" applyFont="1" applyFill="1" applyBorder="1" applyAlignment="1">
      <alignment vertical="center"/>
    </xf>
    <xf numFmtId="37" fontId="7" fillId="0" borderId="209" xfId="4" applyNumberFormat="1" applyFont="1" applyFill="1" applyBorder="1" applyAlignment="1">
      <alignment vertical="center"/>
    </xf>
    <xf numFmtId="0" fontId="81" fillId="0" borderId="375" xfId="28" applyFont="1" applyBorder="1" applyAlignment="1">
      <alignment horizontal="left" vertical="center" wrapText="1"/>
    </xf>
    <xf numFmtId="37" fontId="29" fillId="0" borderId="369" xfId="29" applyNumberFormat="1" applyFont="1" applyBorder="1" applyAlignment="1">
      <alignment vertical="center"/>
    </xf>
    <xf numFmtId="37" fontId="7" fillId="0" borderId="370" xfId="29" applyNumberFormat="1" applyFont="1" applyBorder="1" applyAlignment="1">
      <alignment vertical="center"/>
    </xf>
    <xf numFmtId="37" fontId="7" fillId="0" borderId="206" xfId="29" applyNumberFormat="1" applyFont="1" applyBorder="1" applyAlignment="1">
      <alignment vertical="center"/>
    </xf>
    <xf numFmtId="37" fontId="7" fillId="0" borderId="368" xfId="29" applyNumberFormat="1" applyFont="1" applyBorder="1" applyAlignment="1">
      <alignment vertical="center"/>
    </xf>
    <xf numFmtId="165" fontId="7" fillId="0" borderId="206" xfId="29" applyNumberFormat="1" applyFont="1" applyBorder="1" applyAlignment="1">
      <alignment vertical="center"/>
    </xf>
    <xf numFmtId="37" fontId="7" fillId="0" borderId="372" xfId="29" applyNumberFormat="1" applyFont="1" applyBorder="1" applyAlignment="1">
      <alignment vertical="center"/>
    </xf>
    <xf numFmtId="37" fontId="29" fillId="0" borderId="373" xfId="29" applyNumberFormat="1" applyFont="1" applyBorder="1" applyAlignment="1">
      <alignment vertical="center"/>
    </xf>
    <xf numFmtId="37" fontId="7" fillId="0" borderId="374" xfId="29" applyNumberFormat="1" applyFont="1" applyBorder="1" applyAlignment="1">
      <alignment vertical="center"/>
    </xf>
    <xf numFmtId="37" fontId="7" fillId="0" borderId="209" xfId="29" applyNumberFormat="1" applyFont="1" applyBorder="1" applyAlignment="1">
      <alignment vertical="center"/>
    </xf>
    <xf numFmtId="165" fontId="7" fillId="0" borderId="209" xfId="29" applyNumberFormat="1" applyFont="1" applyBorder="1" applyAlignment="1">
      <alignment vertical="center"/>
    </xf>
    <xf numFmtId="165" fontId="7" fillId="0" borderId="374" xfId="29" applyNumberFormat="1" applyFont="1" applyBorder="1" applyAlignment="1">
      <alignment vertical="center"/>
    </xf>
    <xf numFmtId="165" fontId="7" fillId="0" borderId="372" xfId="29" applyNumberFormat="1" applyFont="1" applyBorder="1" applyAlignment="1">
      <alignment vertical="center"/>
    </xf>
    <xf numFmtId="38" fontId="7" fillId="0" borderId="206" xfId="29" applyNumberFormat="1" applyFont="1" applyBorder="1" applyAlignment="1">
      <alignment vertical="center"/>
    </xf>
    <xf numFmtId="37" fontId="7" fillId="0" borderId="371" xfId="29" applyNumberFormat="1" applyFont="1" applyBorder="1" applyAlignment="1">
      <alignment vertical="center"/>
    </xf>
    <xf numFmtId="38" fontId="7" fillId="0" borderId="209" xfId="29" applyNumberFormat="1" applyFont="1" applyBorder="1" applyAlignment="1">
      <alignment vertical="center"/>
    </xf>
    <xf numFmtId="37" fontId="27" fillId="0" borderId="376" xfId="6" applyNumberFormat="1" applyFont="1" applyBorder="1" applyAlignment="1">
      <alignment horizontal="right"/>
    </xf>
    <xf numFmtId="37" fontId="28" fillId="0" borderId="188" xfId="6" applyNumberFormat="1" applyFont="1" applyBorder="1"/>
    <xf numFmtId="37" fontId="28" fillId="0" borderId="186" xfId="6" applyNumberFormat="1" applyFont="1" applyBorder="1"/>
    <xf numFmtId="37" fontId="7" fillId="0" borderId="377" xfId="23" applyNumberFormat="1" applyFont="1" applyFill="1" applyBorder="1" applyAlignment="1">
      <alignment vertical="center"/>
    </xf>
    <xf numFmtId="165" fontId="7" fillId="0" borderId="53" xfId="30" applyNumberFormat="1" applyFont="1" applyBorder="1" applyAlignment="1">
      <alignment horizontal="right" vertical="center"/>
    </xf>
    <xf numFmtId="0" fontId="27" fillId="0" borderId="372" xfId="28" applyFont="1" applyBorder="1" applyAlignment="1">
      <alignment horizontal="left" vertical="center" wrapText="1"/>
    </xf>
    <xf numFmtId="165" fontId="7" fillId="0" borderId="0" xfId="30" applyNumberFormat="1" applyFont="1" applyAlignment="1">
      <alignment horizontal="right" vertical="center"/>
    </xf>
    <xf numFmtId="165" fontId="29" fillId="0" borderId="373" xfId="29" applyNumberFormat="1" applyFont="1" applyBorder="1" applyAlignment="1">
      <alignment vertical="center"/>
    </xf>
    <xf numFmtId="165" fontId="27" fillId="0" borderId="378" xfId="6" applyNumberFormat="1" applyFont="1" applyBorder="1"/>
    <xf numFmtId="165" fontId="7" fillId="0" borderId="217" xfId="30" applyNumberFormat="1" applyFont="1" applyBorder="1" applyAlignment="1">
      <alignment horizontal="right" vertical="center"/>
    </xf>
    <xf numFmtId="165" fontId="7" fillId="0" borderId="374" xfId="31" applyNumberFormat="1" applyFont="1" applyBorder="1" applyAlignment="1">
      <alignment vertical="center"/>
    </xf>
    <xf numFmtId="165" fontId="7" fillId="0" borderId="209" xfId="31" applyNumberFormat="1" applyFont="1" applyBorder="1" applyAlignment="1">
      <alignment vertical="center"/>
    </xf>
    <xf numFmtId="37" fontId="7" fillId="0" borderId="372" xfId="31" applyNumberFormat="1" applyFont="1" applyBorder="1" applyAlignment="1">
      <alignment vertical="center"/>
    </xf>
    <xf numFmtId="165" fontId="28" fillId="0" borderId="374" xfId="32" applyNumberFormat="1" applyFont="1" applyBorder="1" applyAlignment="1">
      <alignment vertical="center"/>
    </xf>
    <xf numFmtId="165" fontId="7" fillId="0" borderId="209" xfId="33" applyNumberFormat="1" applyFont="1" applyBorder="1" applyAlignment="1">
      <alignment vertical="center"/>
    </xf>
    <xf numFmtId="165" fontId="7" fillId="0" borderId="372" xfId="33" applyNumberFormat="1" applyFont="1" applyBorder="1" applyAlignment="1">
      <alignment vertical="center"/>
    </xf>
    <xf numFmtId="165" fontId="7" fillId="0" borderId="374" xfId="34" quotePrefix="1" applyNumberFormat="1" applyFont="1" applyFill="1" applyBorder="1" applyAlignment="1">
      <alignment vertical="center"/>
    </xf>
    <xf numFmtId="165" fontId="7" fillId="0" borderId="209" xfId="34" applyNumberFormat="1" applyFont="1" applyBorder="1" applyAlignment="1">
      <alignment vertical="center"/>
    </xf>
    <xf numFmtId="37" fontId="28" fillId="0" borderId="374" xfId="35" applyNumberFormat="1" applyFont="1" applyBorder="1" applyAlignment="1">
      <alignment vertical="center"/>
    </xf>
    <xf numFmtId="165" fontId="28" fillId="0" borderId="209" xfId="35" applyNumberFormat="1" applyFont="1" applyBorder="1" applyAlignment="1">
      <alignment vertical="center"/>
    </xf>
    <xf numFmtId="165" fontId="28" fillId="0" borderId="372" xfId="35" applyNumberFormat="1" applyFont="1" applyBorder="1" applyAlignment="1">
      <alignment vertical="center"/>
    </xf>
    <xf numFmtId="165" fontId="28" fillId="0" borderId="209" xfId="32" applyNumberFormat="1" applyFont="1" applyBorder="1" applyAlignment="1">
      <alignment vertical="center"/>
    </xf>
    <xf numFmtId="165" fontId="28" fillId="0" borderId="372" xfId="32" applyNumberFormat="1" applyFont="1" applyBorder="1" applyAlignment="1">
      <alignment vertical="center"/>
    </xf>
    <xf numFmtId="37" fontId="7" fillId="0" borderId="374" xfId="31" applyNumberFormat="1" applyFont="1" applyBorder="1" applyAlignment="1">
      <alignment vertical="center"/>
    </xf>
    <xf numFmtId="165" fontId="7" fillId="0" borderId="374" xfId="33" applyNumberFormat="1" applyFont="1" applyFill="1" applyBorder="1" applyAlignment="1">
      <alignment vertical="center"/>
    </xf>
    <xf numFmtId="165" fontId="7" fillId="0" borderId="209" xfId="33" applyNumberFormat="1" applyFont="1" applyFill="1" applyBorder="1" applyAlignment="1">
      <alignment vertical="center"/>
    </xf>
    <xf numFmtId="165" fontId="7" fillId="0" borderId="372" xfId="33" applyNumberFormat="1" applyFont="1" applyFill="1" applyBorder="1" applyAlignment="1">
      <alignment vertical="center"/>
    </xf>
    <xf numFmtId="165" fontId="7" fillId="0" borderId="209" xfId="34" quotePrefix="1" applyNumberFormat="1" applyFont="1" applyFill="1" applyBorder="1" applyAlignment="1">
      <alignment vertical="center"/>
    </xf>
    <xf numFmtId="165" fontId="28" fillId="0" borderId="374" xfId="35" applyNumberFormat="1" applyFont="1" applyBorder="1" applyAlignment="1">
      <alignment vertical="center"/>
    </xf>
    <xf numFmtId="165" fontId="7" fillId="0" borderId="374" xfId="33" applyNumberFormat="1" applyFont="1" applyBorder="1" applyAlignment="1">
      <alignment vertical="center"/>
    </xf>
    <xf numFmtId="37" fontId="7" fillId="0" borderId="209" xfId="23" applyNumberFormat="1" applyFont="1" applyFill="1" applyBorder="1" applyAlignment="1">
      <alignment vertical="center"/>
    </xf>
    <xf numFmtId="37" fontId="29" fillId="0" borderId="379" xfId="3" applyNumberFormat="1" applyFont="1" applyBorder="1" applyAlignment="1">
      <alignment vertical="center"/>
    </xf>
    <xf numFmtId="37" fontId="7" fillId="0" borderId="380" xfId="3" applyNumberFormat="1" applyFont="1" applyBorder="1" applyAlignment="1">
      <alignment vertical="center"/>
    </xf>
    <xf numFmtId="37" fontId="7" fillId="0" borderId="381" xfId="3" applyNumberFormat="1" applyFont="1" applyBorder="1" applyAlignment="1">
      <alignment vertical="center"/>
    </xf>
    <xf numFmtId="37" fontId="7" fillId="0" borderId="375" xfId="3" applyNumberFormat="1" applyFont="1" applyBorder="1" applyAlignment="1">
      <alignment vertical="center"/>
    </xf>
    <xf numFmtId="37" fontId="7" fillId="0" borderId="380" xfId="6" applyNumberFormat="1" applyFont="1" applyBorder="1" applyAlignment="1">
      <alignment vertical="center"/>
    </xf>
    <xf numFmtId="37" fontId="7" fillId="0" borderId="213" xfId="6" applyNumberFormat="1" applyFont="1" applyBorder="1" applyAlignment="1">
      <alignment vertical="center"/>
    </xf>
    <xf numFmtId="0" fontId="42" fillId="0" borderId="94" xfId="28" applyFont="1" applyBorder="1" applyAlignment="1">
      <alignment vertical="center"/>
    </xf>
    <xf numFmtId="0" fontId="42" fillId="0" borderId="181" xfId="28" applyFont="1" applyBorder="1" applyAlignment="1">
      <alignment vertical="center"/>
    </xf>
    <xf numFmtId="0" fontId="42" fillId="0" borderId="0" xfId="28" quotePrefix="1" applyFont="1" applyAlignment="1">
      <alignment vertical="center"/>
    </xf>
    <xf numFmtId="0" fontId="42" fillId="0" borderId="0" xfId="28" applyFont="1" applyAlignment="1">
      <alignment vertical="center"/>
    </xf>
    <xf numFmtId="0" fontId="54" fillId="0" borderId="382" xfId="3" applyFont="1" applyBorder="1" applyAlignment="1">
      <alignment vertical="center"/>
    </xf>
    <xf numFmtId="182" fontId="20" fillId="0" borderId="76" xfId="28" applyNumberFormat="1" applyFont="1" applyBorder="1" applyAlignment="1">
      <alignment horizontal="right" vertical="center" wrapText="1"/>
    </xf>
    <xf numFmtId="41" fontId="29" fillId="0" borderId="76" xfId="3" applyNumberFormat="1" applyFont="1" applyBorder="1" applyAlignment="1">
      <alignment vertical="center"/>
    </xf>
    <xf numFmtId="37" fontId="29" fillId="0" borderId="369" xfId="3" applyNumberFormat="1" applyFont="1" applyBorder="1" applyAlignment="1">
      <alignment vertical="center"/>
    </xf>
    <xf numFmtId="37" fontId="19" fillId="0" borderId="370" xfId="28" applyNumberFormat="1" applyFont="1" applyBorder="1" applyAlignment="1">
      <alignment horizontal="right" vertical="center" wrapText="1"/>
    </xf>
    <xf numFmtId="37" fontId="19" fillId="0" borderId="206" xfId="28" applyNumberFormat="1" applyFont="1" applyBorder="1" applyAlignment="1">
      <alignment horizontal="right" vertical="center" wrapText="1"/>
    </xf>
    <xf numFmtId="37" fontId="19" fillId="0" borderId="368" xfId="28" applyNumberFormat="1" applyFont="1" applyBorder="1" applyAlignment="1">
      <alignment horizontal="right" vertical="center" wrapText="1"/>
    </xf>
    <xf numFmtId="37" fontId="7" fillId="0" borderId="370" xfId="3" applyNumberFormat="1" applyFont="1" applyBorder="1" applyAlignment="1">
      <alignment vertical="center"/>
    </xf>
    <xf numFmtId="41" fontId="28" fillId="0" borderId="371" xfId="28" applyNumberFormat="1" applyFont="1" applyBorder="1" applyAlignment="1">
      <alignment horizontal="right" vertical="center" wrapText="1"/>
    </xf>
    <xf numFmtId="165" fontId="29" fillId="0" borderId="373" xfId="29" quotePrefix="1" applyNumberFormat="1" applyFont="1" applyFill="1" applyBorder="1" applyAlignment="1">
      <alignment vertical="center"/>
    </xf>
    <xf numFmtId="165" fontId="7" fillId="0" borderId="209" xfId="23" applyNumberFormat="1" applyFont="1" applyFill="1" applyBorder="1" applyAlignment="1">
      <alignment vertical="center"/>
    </xf>
    <xf numFmtId="37" fontId="29" fillId="0" borderId="373" xfId="29" quotePrefix="1" applyNumberFormat="1" applyFont="1" applyFill="1" applyBorder="1" applyAlignment="1">
      <alignment vertical="center"/>
    </xf>
    <xf numFmtId="39" fontId="29" fillId="0" borderId="373" xfId="29" quotePrefix="1" applyNumberFormat="1" applyFont="1" applyFill="1" applyBorder="1" applyAlignment="1">
      <alignment vertical="center"/>
    </xf>
    <xf numFmtId="39" fontId="7" fillId="0" borderId="374" xfId="29" applyNumberFormat="1" applyFont="1" applyBorder="1" applyAlignment="1">
      <alignment vertical="center"/>
    </xf>
    <xf numFmtId="39" fontId="7" fillId="0" borderId="209" xfId="29" applyNumberFormat="1" applyFont="1" applyBorder="1" applyAlignment="1">
      <alignment vertical="center"/>
    </xf>
    <xf numFmtId="39" fontId="7" fillId="0" borderId="372" xfId="29" applyNumberFormat="1" applyFont="1" applyBorder="1" applyAlignment="1">
      <alignment vertical="center"/>
    </xf>
    <xf numFmtId="39" fontId="7" fillId="0" borderId="374" xfId="23" applyNumberFormat="1" applyFont="1" applyFill="1" applyBorder="1" applyAlignment="1">
      <alignment vertical="center"/>
    </xf>
    <xf numFmtId="167" fontId="7" fillId="0" borderId="209" xfId="23" applyNumberFormat="1" applyFont="1" applyFill="1" applyBorder="1" applyAlignment="1">
      <alignment vertical="center"/>
    </xf>
    <xf numFmtId="0" fontId="28" fillId="0" borderId="372" xfId="28" applyFont="1" applyBorder="1" applyAlignment="1">
      <alignment horizontal="left" vertical="center" wrapText="1" indent="1"/>
    </xf>
    <xf numFmtId="0" fontId="82" fillId="0" borderId="375" xfId="28" applyFont="1" applyBorder="1" applyAlignment="1">
      <alignment horizontal="left" vertical="center" wrapText="1"/>
    </xf>
    <xf numFmtId="39" fontId="29" fillId="0" borderId="379" xfId="3" applyNumberFormat="1" applyFont="1" applyBorder="1" applyAlignment="1">
      <alignment vertical="center"/>
    </xf>
    <xf numFmtId="39" fontId="7" fillId="0" borderId="380" xfId="3" applyNumberFormat="1" applyFont="1" applyBorder="1" applyAlignment="1">
      <alignment vertical="center"/>
    </xf>
    <xf numFmtId="39" fontId="7" fillId="0" borderId="381" xfId="3" applyNumberFormat="1" applyFont="1" applyBorder="1" applyAlignment="1">
      <alignment vertical="center"/>
    </xf>
    <xf numFmtId="39" fontId="7" fillId="0" borderId="375" xfId="3" applyNumberFormat="1" applyFont="1" applyBorder="1" applyAlignment="1">
      <alignment vertical="center"/>
    </xf>
    <xf numFmtId="39" fontId="7" fillId="0" borderId="380" xfId="6" applyNumberFormat="1" applyFont="1" applyBorder="1" applyAlignment="1">
      <alignment vertical="center"/>
    </xf>
    <xf numFmtId="167" fontId="7" fillId="0" borderId="213" xfId="6" applyNumberFormat="1" applyFont="1" applyBorder="1" applyAlignment="1">
      <alignment vertical="center"/>
    </xf>
    <xf numFmtId="0" fontId="83" fillId="0" borderId="94" xfId="28" applyFont="1" applyBorder="1" applyAlignment="1">
      <alignment horizontal="left" vertical="center" wrapText="1"/>
    </xf>
    <xf numFmtId="167" fontId="23" fillId="0" borderId="94" xfId="3" applyNumberFormat="1" applyFont="1" applyBorder="1" applyAlignment="1">
      <alignment vertical="center"/>
    </xf>
    <xf numFmtId="167" fontId="23" fillId="0" borderId="94" xfId="6" applyNumberFormat="1" applyFont="1" applyBorder="1" applyAlignment="1">
      <alignment vertical="center"/>
    </xf>
    <xf numFmtId="167" fontId="23" fillId="0" borderId="181" xfId="6" applyNumberFormat="1" applyFont="1" applyBorder="1" applyAlignment="1">
      <alignment vertical="center"/>
    </xf>
    <xf numFmtId="0" fontId="20" fillId="0" borderId="19" xfId="3" applyFont="1" applyBorder="1" applyAlignment="1">
      <alignment horizontal="left" vertical="center"/>
    </xf>
    <xf numFmtId="0" fontId="15" fillId="0" borderId="19" xfId="3" applyFont="1" applyBorder="1" applyAlignment="1">
      <alignment horizontal="center" vertical="center"/>
    </xf>
    <xf numFmtId="0" fontId="29" fillId="0" borderId="21" xfId="3" applyFont="1" applyBorder="1" applyAlignment="1">
      <alignment horizontal="right" vertical="center"/>
    </xf>
    <xf numFmtId="0" fontId="7" fillId="0" borderId="20" xfId="3" applyFont="1" applyBorder="1" applyAlignment="1">
      <alignment horizontal="right" vertical="center"/>
    </xf>
    <xf numFmtId="0" fontId="7" fillId="0" borderId="18" xfId="3" applyFont="1" applyBorder="1" applyAlignment="1">
      <alignment horizontal="right" vertical="center"/>
    </xf>
    <xf numFmtId="0" fontId="7" fillId="0" borderId="19" xfId="3" applyFont="1" applyBorder="1" applyAlignment="1">
      <alignment horizontal="right" vertical="center"/>
    </xf>
    <xf numFmtId="0" fontId="17" fillId="0" borderId="218" xfId="3" applyFont="1" applyBorder="1" applyAlignment="1">
      <alignment vertical="center"/>
    </xf>
    <xf numFmtId="0" fontId="29" fillId="0" borderId="26" xfId="3" applyFont="1" applyBorder="1" applyAlignment="1">
      <alignment vertical="center"/>
    </xf>
    <xf numFmtId="0" fontId="7" fillId="0" borderId="383" xfId="3" applyFont="1" applyBorder="1" applyAlignment="1">
      <alignment vertical="center"/>
    </xf>
    <xf numFmtId="0" fontId="7" fillId="0" borderId="271" xfId="3" applyFont="1" applyBorder="1" applyAlignment="1">
      <alignment vertical="center"/>
    </xf>
    <xf numFmtId="0" fontId="7" fillId="0" borderId="218" xfId="3" applyFont="1" applyBorder="1" applyAlignment="1">
      <alignment vertical="center"/>
    </xf>
    <xf numFmtId="0" fontId="29" fillId="0" borderId="219" xfId="3" applyFont="1" applyBorder="1" applyAlignment="1">
      <alignment vertical="center"/>
    </xf>
    <xf numFmtId="0" fontId="29" fillId="0" borderId="31" xfId="3" applyFont="1" applyBorder="1" applyAlignment="1">
      <alignment vertical="center"/>
    </xf>
    <xf numFmtId="0" fontId="7" fillId="0" borderId="377" xfId="3" applyFont="1" applyBorder="1" applyAlignment="1">
      <alignment vertical="center"/>
    </xf>
    <xf numFmtId="0" fontId="7" fillId="0" borderId="209" xfId="3" applyFont="1" applyBorder="1" applyAlignment="1">
      <alignment vertical="center"/>
    </xf>
    <xf numFmtId="0" fontId="7" fillId="0" borderId="219" xfId="3" applyFont="1" applyBorder="1" applyAlignment="1">
      <alignment vertical="center"/>
    </xf>
    <xf numFmtId="165" fontId="29" fillId="0" borderId="31" xfId="3" applyNumberFormat="1" applyFont="1" applyBorder="1" applyAlignment="1">
      <alignment vertical="center"/>
    </xf>
    <xf numFmtId="165" fontId="7" fillId="0" borderId="377" xfId="3" applyNumberFormat="1" applyFont="1" applyBorder="1" applyAlignment="1">
      <alignment vertical="center"/>
    </xf>
    <xf numFmtId="165" fontId="7" fillId="0" borderId="219" xfId="3" applyNumberFormat="1" applyFont="1" applyBorder="1" applyAlignment="1">
      <alignment vertical="center"/>
    </xf>
    <xf numFmtId="185" fontId="29" fillId="0" borderId="31" xfId="3" applyNumberFormat="1" applyFont="1" applyBorder="1" applyAlignment="1">
      <alignment vertical="center"/>
    </xf>
    <xf numFmtId="185" fontId="7" fillId="0" borderId="377" xfId="3" applyNumberFormat="1" applyFont="1" applyBorder="1" applyAlignment="1">
      <alignment vertical="center"/>
    </xf>
    <xf numFmtId="185" fontId="7" fillId="0" borderId="209" xfId="3" applyNumberFormat="1" applyFont="1" applyBorder="1" applyAlignment="1">
      <alignment vertical="center"/>
    </xf>
    <xf numFmtId="185" fontId="7" fillId="0" borderId="219" xfId="3" applyNumberFormat="1" applyFont="1" applyBorder="1" applyAlignment="1">
      <alignment vertical="center"/>
    </xf>
    <xf numFmtId="0" fontId="7" fillId="0" borderId="220" xfId="3" applyFont="1" applyBorder="1" applyAlignment="1">
      <alignment vertical="center"/>
    </xf>
    <xf numFmtId="0" fontId="29" fillId="0" borderId="36" xfId="3" applyFont="1" applyBorder="1" applyAlignment="1">
      <alignment vertical="center"/>
    </xf>
    <xf numFmtId="0" fontId="7" fillId="0" borderId="384" xfId="3" applyFont="1" applyBorder="1" applyAlignment="1">
      <alignment vertical="center"/>
    </xf>
    <xf numFmtId="0" fontId="7" fillId="0" borderId="272" xfId="3" applyFont="1" applyBorder="1" applyAlignment="1">
      <alignment vertical="center"/>
    </xf>
    <xf numFmtId="185" fontId="29" fillId="0" borderId="36" xfId="3" applyNumberFormat="1" applyFont="1" applyBorder="1" applyAlignment="1">
      <alignment vertical="center"/>
    </xf>
    <xf numFmtId="185" fontId="7" fillId="0" borderId="384" xfId="3" applyNumberFormat="1" applyFont="1" applyBorder="1" applyAlignment="1">
      <alignment vertical="center"/>
    </xf>
    <xf numFmtId="185" fontId="7" fillId="0" borderId="272" xfId="3" applyNumberFormat="1" applyFont="1" applyBorder="1" applyAlignment="1">
      <alignment vertical="center"/>
    </xf>
    <xf numFmtId="185" fontId="7" fillId="0" borderId="220" xfId="3" applyNumberFormat="1" applyFont="1" applyBorder="1" applyAlignment="1">
      <alignment vertical="center"/>
    </xf>
    <xf numFmtId="0" fontId="7" fillId="0" borderId="19" xfId="3" applyFont="1" applyBorder="1" applyAlignment="1">
      <alignment vertical="center"/>
    </xf>
    <xf numFmtId="0" fontId="29" fillId="0" borderId="21" xfId="3" applyFont="1" applyBorder="1" applyAlignment="1">
      <alignment vertical="center"/>
    </xf>
    <xf numFmtId="0" fontId="7" fillId="0" borderId="20" xfId="3" applyFont="1" applyBorder="1" applyAlignment="1">
      <alignment vertical="center"/>
    </xf>
    <xf numFmtId="0" fontId="7" fillId="0" borderId="18" xfId="3" applyFont="1" applyBorder="1" applyAlignment="1">
      <alignment vertical="center"/>
    </xf>
    <xf numFmtId="0" fontId="17" fillId="0" borderId="219" xfId="3" applyFont="1" applyBorder="1" applyAlignment="1">
      <alignment vertical="center"/>
    </xf>
    <xf numFmtId="0" fontId="7" fillId="0" borderId="40" xfId="3" applyFont="1" applyBorder="1" applyAlignment="1">
      <alignment vertical="center"/>
    </xf>
    <xf numFmtId="185" fontId="7" fillId="0" borderId="40" xfId="3" applyNumberFormat="1" applyFont="1" applyBorder="1" applyAlignment="1">
      <alignment vertical="center"/>
    </xf>
    <xf numFmtId="0" fontId="7" fillId="0" borderId="0" xfId="3" applyFont="1" applyAlignment="1">
      <alignment vertical="center"/>
    </xf>
    <xf numFmtId="185" fontId="7" fillId="0" borderId="0" xfId="3" applyNumberFormat="1" applyFont="1" applyAlignment="1">
      <alignment vertical="center"/>
    </xf>
    <xf numFmtId="0" fontId="27" fillId="0" borderId="4" xfId="36" applyFont="1" applyBorder="1" applyAlignment="1">
      <alignment horizontal="left" vertical="center"/>
    </xf>
    <xf numFmtId="0" fontId="15" fillId="0" borderId="4" xfId="36" applyFont="1" applyBorder="1" applyAlignment="1">
      <alignment horizontal="center" vertical="center"/>
    </xf>
    <xf numFmtId="0" fontId="47" fillId="0" borderId="4" xfId="36" applyFont="1" applyBorder="1" applyAlignment="1">
      <alignment horizontal="left" vertical="center"/>
    </xf>
    <xf numFmtId="0" fontId="27" fillId="0" borderId="5" xfId="37" applyNumberFormat="1" applyFont="1" applyBorder="1" applyAlignment="1">
      <alignment horizontal="right" vertical="center"/>
    </xf>
    <xf numFmtId="0" fontId="28" fillId="0" borderId="6" xfId="37" applyNumberFormat="1" applyFont="1" applyBorder="1" applyAlignment="1">
      <alignment horizontal="right" vertical="center"/>
    </xf>
    <xf numFmtId="0" fontId="28" fillId="0" borderId="7" xfId="37" applyNumberFormat="1" applyFont="1" applyBorder="1" applyAlignment="1">
      <alignment horizontal="right" vertical="center"/>
    </xf>
    <xf numFmtId="0" fontId="28" fillId="0" borderId="4" xfId="37" applyNumberFormat="1" applyFont="1" applyBorder="1" applyAlignment="1">
      <alignment horizontal="right" vertical="center"/>
    </xf>
    <xf numFmtId="166" fontId="28" fillId="0" borderId="6" xfId="37" applyNumberFormat="1" applyFont="1" applyBorder="1" applyAlignment="1">
      <alignment horizontal="right" vertical="center"/>
    </xf>
    <xf numFmtId="0" fontId="28" fillId="0" borderId="6" xfId="37" applyNumberFormat="1" applyFont="1" applyBorder="1" applyAlignment="1">
      <alignment horizontal="left" vertical="center" indent="3"/>
    </xf>
    <xf numFmtId="0" fontId="28" fillId="0" borderId="7" xfId="37" applyNumberFormat="1" applyFont="1" applyBorder="1" applyAlignment="1">
      <alignment horizontal="left" vertical="center" indent="3"/>
    </xf>
    <xf numFmtId="0" fontId="17" fillId="0" borderId="385" xfId="3" applyFont="1" applyBorder="1" applyAlignment="1">
      <alignment vertical="center"/>
    </xf>
    <xf numFmtId="166" fontId="20" fillId="0" borderId="386" xfId="3" applyNumberFormat="1" applyFont="1" applyBorder="1" applyAlignment="1">
      <alignment horizontal="right" vertical="center"/>
    </xf>
    <xf numFmtId="166" fontId="19" fillId="0" borderId="387" xfId="3" applyNumberFormat="1" applyFont="1" applyBorder="1" applyAlignment="1">
      <alignment horizontal="right" vertical="center"/>
    </xf>
    <xf numFmtId="166" fontId="19" fillId="0" borderId="388" xfId="3" applyNumberFormat="1" applyFont="1" applyBorder="1" applyAlignment="1">
      <alignment horizontal="right" vertical="center"/>
    </xf>
    <xf numFmtId="166" fontId="19" fillId="0" borderId="389" xfId="3" applyNumberFormat="1" applyFont="1" applyBorder="1" applyAlignment="1">
      <alignment horizontal="right" vertical="center"/>
    </xf>
    <xf numFmtId="41" fontId="19" fillId="0" borderId="390" xfId="3" quotePrefix="1" applyNumberFormat="1" applyFont="1" applyBorder="1" applyAlignment="1">
      <alignment horizontal="right" vertical="center"/>
    </xf>
    <xf numFmtId="41" fontId="19" fillId="0" borderId="388" xfId="3" applyNumberFormat="1" applyFont="1" applyBorder="1" applyAlignment="1">
      <alignment horizontal="right" vertical="center"/>
    </xf>
    <xf numFmtId="41" fontId="19" fillId="0" borderId="391" xfId="3" applyNumberFormat="1" applyFont="1" applyBorder="1" applyAlignment="1">
      <alignment horizontal="right" vertical="center"/>
    </xf>
    <xf numFmtId="41" fontId="19" fillId="0" borderId="392" xfId="3" quotePrefix="1" applyNumberFormat="1" applyFont="1" applyBorder="1" applyAlignment="1">
      <alignment horizontal="right" vertical="center"/>
    </xf>
    <xf numFmtId="0" fontId="29" fillId="0" borderId="393" xfId="3" applyFont="1" applyBorder="1" applyAlignment="1">
      <alignment horizontal="left" vertical="center"/>
    </xf>
    <xf numFmtId="37" fontId="27" fillId="0" borderId="394" xfId="37" applyNumberFormat="1" applyFont="1" applyFill="1" applyBorder="1" applyAlignment="1">
      <alignment vertical="center"/>
    </xf>
    <xf numFmtId="37" fontId="28" fillId="0" borderId="395" xfId="37" applyNumberFormat="1" applyFont="1" applyFill="1" applyBorder="1" applyAlignment="1">
      <alignment vertical="center"/>
    </xf>
    <xf numFmtId="37" fontId="28" fillId="0" borderId="271" xfId="37" applyNumberFormat="1" applyFont="1" applyFill="1" applyBorder="1" applyAlignment="1">
      <alignment vertical="center"/>
    </xf>
    <xf numFmtId="37" fontId="28" fillId="0" borderId="396" xfId="37" applyNumberFormat="1" applyFont="1" applyFill="1" applyBorder="1" applyAlignment="1">
      <alignment vertical="center"/>
    </xf>
    <xf numFmtId="37" fontId="28" fillId="0" borderId="397" xfId="37" applyNumberFormat="1" applyFont="1" applyFill="1" applyBorder="1" applyAlignment="1">
      <alignment vertical="center"/>
    </xf>
    <xf numFmtId="37" fontId="28" fillId="0" borderId="398" xfId="37" applyNumberFormat="1" applyFont="1" applyFill="1" applyBorder="1" applyAlignment="1">
      <alignment vertical="center"/>
    </xf>
    <xf numFmtId="165" fontId="28" fillId="0" borderId="271" xfId="36" applyNumberFormat="1" applyFont="1" applyBorder="1" applyAlignment="1">
      <alignment vertical="center"/>
    </xf>
    <xf numFmtId="0" fontId="7" fillId="0" borderId="186" xfId="3" applyFont="1" applyBorder="1" applyAlignment="1">
      <alignment horizontal="left" vertical="center"/>
    </xf>
    <xf numFmtId="37" fontId="27" fillId="0" borderId="399" xfId="15" applyNumberFormat="1" applyFont="1" applyFill="1" applyBorder="1" applyAlignment="1">
      <alignment vertical="center"/>
    </xf>
    <xf numFmtId="37" fontId="28" fillId="0" borderId="400" xfId="15" applyNumberFormat="1" applyFont="1" applyFill="1" applyBorder="1" applyAlignment="1">
      <alignment vertical="center"/>
    </xf>
    <xf numFmtId="37" fontId="28" fillId="0" borderId="178" xfId="15" applyNumberFormat="1" applyFont="1" applyFill="1" applyBorder="1" applyAlignment="1">
      <alignment vertical="center"/>
    </xf>
    <xf numFmtId="37" fontId="28" fillId="0" borderId="401" xfId="15" applyNumberFormat="1" applyFont="1" applyFill="1" applyBorder="1" applyAlignment="1">
      <alignment vertical="center"/>
    </xf>
    <xf numFmtId="165" fontId="28" fillId="0" borderId="178" xfId="15" applyNumberFormat="1" applyFont="1" applyFill="1" applyBorder="1" applyAlignment="1">
      <alignment vertical="center"/>
    </xf>
    <xf numFmtId="37" fontId="27" fillId="0" borderId="399" xfId="37" applyNumberFormat="1" applyFont="1" applyFill="1" applyBorder="1" applyAlignment="1">
      <alignment vertical="center"/>
    </xf>
    <xf numFmtId="37" fontId="28" fillId="0" borderId="400" xfId="37" applyNumberFormat="1" applyFont="1" applyFill="1" applyBorder="1" applyAlignment="1">
      <alignment vertical="center"/>
    </xf>
    <xf numFmtId="37" fontId="28" fillId="0" borderId="178" xfId="37" applyNumberFormat="1" applyFont="1" applyFill="1" applyBorder="1" applyAlignment="1">
      <alignment vertical="center"/>
    </xf>
    <xf numFmtId="37" fontId="28" fillId="0" borderId="401" xfId="37" applyNumberFormat="1" applyFont="1" applyFill="1" applyBorder="1" applyAlignment="1">
      <alignment vertical="center"/>
    </xf>
    <xf numFmtId="165" fontId="28" fillId="0" borderId="178" xfId="37" applyNumberFormat="1" applyFont="1" applyFill="1" applyBorder="1" applyAlignment="1">
      <alignment vertical="center"/>
    </xf>
    <xf numFmtId="0" fontId="29" fillId="0" borderId="186" xfId="3" applyFont="1" applyBorder="1" applyAlignment="1">
      <alignment horizontal="left" vertical="center"/>
    </xf>
    <xf numFmtId="0" fontId="28" fillId="0" borderId="186" xfId="3" applyFont="1" applyBorder="1" applyAlignment="1">
      <alignment horizontal="left" vertical="center"/>
    </xf>
    <xf numFmtId="165" fontId="27" fillId="0" borderId="399" xfId="37" applyNumberFormat="1" applyFont="1" applyFill="1" applyBorder="1" applyAlignment="1">
      <alignment vertical="center"/>
    </xf>
    <xf numFmtId="165" fontId="28" fillId="0" borderId="400" xfId="37" applyNumberFormat="1" applyFont="1" applyFill="1" applyBorder="1" applyAlignment="1">
      <alignment vertical="center"/>
    </xf>
    <xf numFmtId="165" fontId="28" fillId="0" borderId="401" xfId="37" applyNumberFormat="1" applyFont="1" applyFill="1" applyBorder="1" applyAlignment="1">
      <alignment vertical="center"/>
    </xf>
    <xf numFmtId="39" fontId="27" fillId="0" borderId="399" xfId="29" applyNumberFormat="1" applyFont="1" applyFill="1" applyBorder="1" applyAlignment="1">
      <alignment vertical="center"/>
    </xf>
    <xf numFmtId="39" fontId="28" fillId="0" borderId="400" xfId="29" applyNumberFormat="1" applyFont="1" applyFill="1" applyBorder="1" applyAlignment="1">
      <alignment vertical="center"/>
    </xf>
    <xf numFmtId="39" fontId="28" fillId="0" borderId="178" xfId="37" applyNumberFormat="1" applyFont="1" applyFill="1" applyBorder="1" applyAlignment="1">
      <alignment vertical="center"/>
    </xf>
    <xf numFmtId="39" fontId="28" fillId="0" borderId="401" xfId="29" applyNumberFormat="1" applyFont="1" applyFill="1" applyBorder="1" applyAlignment="1">
      <alignment vertical="center"/>
    </xf>
    <xf numFmtId="43" fontId="28" fillId="0" borderId="178" xfId="29" applyFont="1" applyFill="1" applyBorder="1" applyAlignment="1">
      <alignment vertical="center"/>
    </xf>
    <xf numFmtId="37" fontId="28" fillId="0" borderId="402" xfId="37" applyNumberFormat="1" applyFont="1" applyFill="1" applyBorder="1" applyAlignment="1">
      <alignment vertical="center"/>
    </xf>
    <xf numFmtId="37" fontId="28" fillId="0" borderId="398" xfId="36" applyNumberFormat="1" applyFont="1" applyBorder="1" applyAlignment="1">
      <alignment vertical="center"/>
    </xf>
    <xf numFmtId="165" fontId="27" fillId="0" borderId="399" xfId="15" applyNumberFormat="1" applyFont="1" applyFill="1" applyBorder="1" applyAlignment="1">
      <alignment vertical="center"/>
    </xf>
    <xf numFmtId="165" fontId="19" fillId="0" borderId="403" xfId="38" applyNumberFormat="1" applyFont="1" applyFill="1" applyBorder="1" applyAlignment="1">
      <alignment vertical="center"/>
    </xf>
    <xf numFmtId="165" fontId="28" fillId="0" borderId="401" xfId="15" applyNumberFormat="1" applyFont="1" applyFill="1" applyBorder="1" applyAlignment="1">
      <alignment vertical="center"/>
    </xf>
    <xf numFmtId="37" fontId="28" fillId="0" borderId="395" xfId="37" applyNumberFormat="1" applyFont="1" applyFill="1" applyBorder="1" applyAlignment="1">
      <alignment horizontal="right" vertical="center"/>
    </xf>
    <xf numFmtId="37" fontId="28" fillId="0" borderId="271" xfId="37" quotePrefix="1" applyNumberFormat="1" applyFont="1" applyFill="1" applyBorder="1" applyAlignment="1">
      <alignment vertical="center"/>
    </xf>
    <xf numFmtId="37" fontId="28" fillId="0" borderId="400" xfId="15" applyNumberFormat="1" applyFont="1" applyFill="1" applyBorder="1" applyAlignment="1">
      <alignment horizontal="right" vertical="center"/>
    </xf>
    <xf numFmtId="37" fontId="28" fillId="0" borderId="404" xfId="15" applyNumberFormat="1" applyFont="1" applyFill="1" applyBorder="1" applyAlignment="1">
      <alignment vertical="center"/>
    </xf>
    <xf numFmtId="37" fontId="19" fillId="0" borderId="403" xfId="38" applyNumberFormat="1" applyFont="1" applyFill="1" applyBorder="1" applyAlignment="1">
      <alignment vertical="center"/>
    </xf>
    <xf numFmtId="0" fontId="29" fillId="0" borderId="201" xfId="3" applyFont="1" applyBorder="1" applyAlignment="1">
      <alignment horizontal="left" vertical="center"/>
    </xf>
    <xf numFmtId="39" fontId="20" fillId="0" borderId="405" xfId="38" applyNumberFormat="1" applyFont="1" applyFill="1" applyBorder="1" applyAlignment="1">
      <alignment vertical="center"/>
    </xf>
    <xf numFmtId="39" fontId="19" fillId="0" borderId="406" xfId="38" applyNumberFormat="1" applyFont="1" applyFill="1" applyBorder="1" applyAlignment="1">
      <alignment vertical="center"/>
    </xf>
    <xf numFmtId="39" fontId="19" fillId="0" borderId="272" xfId="38" applyNumberFormat="1" applyFont="1" applyFill="1" applyBorder="1" applyAlignment="1">
      <alignment vertical="center"/>
    </xf>
    <xf numFmtId="39" fontId="19" fillId="0" borderId="407" xfId="38" applyNumberFormat="1" applyFont="1" applyFill="1" applyBorder="1" applyAlignment="1">
      <alignment vertical="center"/>
    </xf>
    <xf numFmtId="39" fontId="28" fillId="0" borderId="89" xfId="37" applyNumberFormat="1" applyFont="1" applyFill="1" applyBorder="1" applyAlignment="1">
      <alignment vertical="center"/>
    </xf>
    <xf numFmtId="39" fontId="28" fillId="0" borderId="408" xfId="37" applyNumberFormat="1" applyFont="1" applyFill="1" applyBorder="1" applyAlignment="1">
      <alignment vertical="center"/>
    </xf>
    <xf numFmtId="167" fontId="28" fillId="0" borderId="89" xfId="37" applyNumberFormat="1" applyFont="1" applyFill="1" applyBorder="1" applyAlignment="1">
      <alignment vertical="center"/>
    </xf>
    <xf numFmtId="0" fontId="24" fillId="0" borderId="181" xfId="3" applyBorder="1"/>
    <xf numFmtId="0" fontId="24" fillId="0" borderId="40" xfId="3" applyBorder="1"/>
    <xf numFmtId="0" fontId="42" fillId="0" borderId="0" xfId="3" applyFont="1" applyAlignment="1">
      <alignment horizontal="left" vertical="center"/>
    </xf>
    <xf numFmtId="0" fontId="27" fillId="4" borderId="4" xfId="36" applyFont="1" applyFill="1" applyBorder="1" applyAlignment="1">
      <alignment horizontal="left" vertical="center"/>
    </xf>
    <xf numFmtId="0" fontId="54" fillId="4" borderId="4" xfId="36" applyFont="1" applyFill="1" applyBorder="1" applyAlignment="1">
      <alignment horizontal="center" vertical="center"/>
    </xf>
    <xf numFmtId="0" fontId="28" fillId="0" borderId="7" xfId="36" applyFont="1" applyBorder="1" applyAlignment="1">
      <alignment vertical="center"/>
    </xf>
    <xf numFmtId="0" fontId="17" fillId="0" borderId="409" xfId="3" applyFont="1" applyBorder="1" applyAlignment="1">
      <alignment vertical="center"/>
    </xf>
    <xf numFmtId="166" fontId="19" fillId="0" borderId="410" xfId="3" applyNumberFormat="1" applyFont="1" applyBorder="1" applyAlignment="1">
      <alignment horizontal="right" vertical="center"/>
    </xf>
    <xf numFmtId="166" fontId="19" fillId="0" borderId="166" xfId="3" applyNumberFormat="1" applyFont="1" applyBorder="1" applyAlignment="1">
      <alignment horizontal="right" vertical="center"/>
    </xf>
    <xf numFmtId="166" fontId="19" fillId="0" borderId="411" xfId="3" applyNumberFormat="1" applyFont="1" applyBorder="1" applyAlignment="1">
      <alignment horizontal="right" vertical="center"/>
    </xf>
    <xf numFmtId="41" fontId="19" fillId="0" borderId="412" xfId="3" quotePrefix="1" applyNumberFormat="1" applyFont="1" applyBorder="1" applyAlignment="1">
      <alignment horizontal="right" vertical="center"/>
    </xf>
    <xf numFmtId="41" fontId="19" fillId="0" borderId="166" xfId="3" applyNumberFormat="1" applyFont="1" applyBorder="1" applyAlignment="1">
      <alignment horizontal="right" vertical="center"/>
    </xf>
    <xf numFmtId="41" fontId="19" fillId="0" borderId="411" xfId="3" applyNumberFormat="1" applyFont="1" applyBorder="1" applyAlignment="1">
      <alignment horizontal="right" vertical="center"/>
    </xf>
    <xf numFmtId="0" fontId="29" fillId="0" borderId="413" xfId="3" applyFont="1" applyBorder="1" applyAlignment="1">
      <alignment horizontal="left" vertical="center"/>
    </xf>
    <xf numFmtId="165" fontId="27" fillId="0" borderId="414" xfId="37" applyNumberFormat="1" applyFont="1" applyFill="1" applyBorder="1" applyAlignment="1">
      <alignment horizontal="right" vertical="center"/>
    </xf>
    <xf numFmtId="165" fontId="28" fillId="0" borderId="415" xfId="37" applyNumberFormat="1" applyFont="1" applyFill="1" applyBorder="1" applyAlignment="1">
      <alignment vertical="center"/>
    </xf>
    <xf numFmtId="165" fontId="28" fillId="0" borderId="181" xfId="37" applyNumberFormat="1" applyFont="1" applyFill="1" applyBorder="1" applyAlignment="1">
      <alignment vertical="center"/>
    </xf>
    <xf numFmtId="165" fontId="28" fillId="0" borderId="416" xfId="37" applyNumberFormat="1" applyFont="1" applyFill="1" applyBorder="1" applyAlignment="1">
      <alignment vertical="center"/>
    </xf>
    <xf numFmtId="165" fontId="28" fillId="0" borderId="417" xfId="37" applyNumberFormat="1" applyFont="1" applyFill="1" applyBorder="1" applyAlignment="1">
      <alignment vertical="center"/>
    </xf>
    <xf numFmtId="165" fontId="28" fillId="0" borderId="417" xfId="36" applyNumberFormat="1" applyFont="1" applyBorder="1" applyAlignment="1">
      <alignment vertical="center"/>
    </xf>
    <xf numFmtId="165" fontId="28" fillId="0" borderId="181" xfId="36" applyNumberFormat="1" applyFont="1" applyBorder="1" applyAlignment="1">
      <alignment vertical="center"/>
    </xf>
    <xf numFmtId="0" fontId="7" fillId="0" borderId="372" xfId="3" applyFont="1" applyBorder="1" applyAlignment="1">
      <alignment horizontal="left" vertical="center"/>
    </xf>
    <xf numFmtId="165" fontId="27" fillId="0" borderId="418" xfId="29" applyNumberFormat="1" applyFont="1" applyFill="1" applyBorder="1" applyAlignment="1">
      <alignment horizontal="right" vertical="center"/>
    </xf>
    <xf numFmtId="165" fontId="28" fillId="0" borderId="403" xfId="29" applyNumberFormat="1" applyFont="1" applyFill="1" applyBorder="1" applyAlignment="1">
      <alignment vertical="center"/>
    </xf>
    <xf numFmtId="165" fontId="28" fillId="0" borderId="209" xfId="29" applyNumberFormat="1" applyFont="1" applyFill="1" applyBorder="1" applyAlignment="1">
      <alignment vertical="center"/>
    </xf>
    <xf numFmtId="165" fontId="28" fillId="0" borderId="419" xfId="29" applyNumberFormat="1" applyFont="1" applyFill="1" applyBorder="1" applyAlignment="1">
      <alignment vertical="center"/>
    </xf>
    <xf numFmtId="165" fontId="27" fillId="0" borderId="418" xfId="37" applyNumberFormat="1" applyFont="1" applyFill="1" applyBorder="1" applyAlignment="1">
      <alignment horizontal="right" vertical="center"/>
    </xf>
    <xf numFmtId="165" fontId="28" fillId="0" borderId="403" xfId="37" applyNumberFormat="1" applyFont="1" applyFill="1" applyBorder="1" applyAlignment="1">
      <alignment vertical="center"/>
    </xf>
    <xf numFmtId="165" fontId="28" fillId="0" borderId="209" xfId="37" applyNumberFormat="1" applyFont="1" applyFill="1" applyBorder="1" applyAlignment="1">
      <alignment vertical="center"/>
    </xf>
    <xf numFmtId="165" fontId="28" fillId="0" borderId="419" xfId="37" applyNumberFormat="1" applyFont="1" applyFill="1" applyBorder="1" applyAlignment="1">
      <alignment vertical="center"/>
    </xf>
    <xf numFmtId="0" fontId="7" fillId="0" borderId="372" xfId="3" applyFont="1" applyBorder="1" applyAlignment="1">
      <alignment horizontal="left" vertical="center" indent="1"/>
    </xf>
    <xf numFmtId="0" fontId="29" fillId="0" borderId="372" xfId="3" applyFont="1" applyBorder="1" applyAlignment="1">
      <alignment horizontal="left" vertical="center"/>
    </xf>
    <xf numFmtId="165" fontId="28" fillId="0" borderId="403" xfId="36" applyNumberFormat="1" applyFont="1" applyBorder="1" applyAlignment="1">
      <alignment vertical="center"/>
    </xf>
    <xf numFmtId="167" fontId="27" fillId="0" borderId="418" xfId="37" applyNumberFormat="1" applyFont="1" applyFill="1" applyBorder="1" applyAlignment="1">
      <alignment horizontal="right" vertical="center"/>
    </xf>
    <xf numFmtId="167" fontId="28" fillId="0" borderId="403" xfId="37" applyNumberFormat="1" applyFont="1" applyFill="1" applyBorder="1" applyAlignment="1">
      <alignment vertical="center"/>
    </xf>
    <xf numFmtId="167" fontId="28" fillId="0" borderId="209" xfId="37" applyNumberFormat="1" applyFont="1" applyFill="1" applyBorder="1" applyAlignment="1">
      <alignment vertical="center"/>
    </xf>
    <xf numFmtId="167" fontId="28" fillId="0" borderId="419" xfId="37" applyNumberFormat="1" applyFont="1" applyFill="1" applyBorder="1" applyAlignment="1">
      <alignment vertical="center"/>
    </xf>
    <xf numFmtId="0" fontId="29" fillId="0" borderId="420" xfId="3" applyFont="1" applyBorder="1" applyAlignment="1">
      <alignment horizontal="left" vertical="center" indent="2"/>
    </xf>
    <xf numFmtId="41" fontId="29" fillId="0" borderId="421" xfId="3" applyNumberFormat="1" applyFont="1" applyBorder="1" applyAlignment="1">
      <alignment horizontal="right" vertical="center"/>
    </xf>
    <xf numFmtId="41" fontId="7" fillId="0" borderId="422" xfId="3" applyNumberFormat="1" applyFont="1" applyBorder="1" applyAlignment="1">
      <alignment vertical="center"/>
    </xf>
    <xf numFmtId="41" fontId="7" fillId="0" borderId="423" xfId="3" applyNumberFormat="1" applyFont="1" applyBorder="1" applyAlignment="1">
      <alignment vertical="center"/>
    </xf>
    <xf numFmtId="41" fontId="7" fillId="0" borderId="424" xfId="3" applyNumberFormat="1" applyFont="1" applyBorder="1" applyAlignment="1">
      <alignment vertical="center"/>
    </xf>
    <xf numFmtId="0" fontId="17" fillId="0" borderId="196" xfId="3" applyFont="1" applyBorder="1" applyAlignment="1">
      <alignment vertical="center"/>
    </xf>
    <xf numFmtId="166" fontId="20" fillId="0" borderId="425" xfId="3" applyNumberFormat="1" applyFont="1" applyBorder="1" applyAlignment="1">
      <alignment horizontal="right" vertical="center"/>
    </xf>
    <xf numFmtId="166" fontId="19" fillId="0" borderId="426" xfId="3" applyNumberFormat="1" applyFont="1" applyBorder="1" applyAlignment="1">
      <alignment horizontal="right" vertical="center"/>
    </xf>
    <xf numFmtId="166" fontId="19" fillId="0" borderId="427" xfId="3" applyNumberFormat="1" applyFont="1" applyBorder="1" applyAlignment="1">
      <alignment horizontal="right" vertical="center"/>
    </xf>
    <xf numFmtId="41" fontId="19" fillId="0" borderId="426" xfId="3" quotePrefix="1" applyNumberFormat="1" applyFont="1" applyBorder="1" applyAlignment="1">
      <alignment horizontal="right" vertical="center"/>
    </xf>
    <xf numFmtId="41" fontId="19" fillId="0" borderId="427" xfId="3" applyNumberFormat="1" applyFont="1" applyBorder="1" applyAlignment="1">
      <alignment horizontal="right" vertical="center"/>
    </xf>
    <xf numFmtId="0" fontId="29" fillId="0" borderId="428" xfId="3" applyFont="1" applyBorder="1" applyAlignment="1">
      <alignment horizontal="left" vertical="center"/>
    </xf>
    <xf numFmtId="165" fontId="27" fillId="0" borderId="429" xfId="37" applyNumberFormat="1" applyFont="1" applyFill="1" applyBorder="1" applyAlignment="1">
      <alignment horizontal="right" vertical="center"/>
    </xf>
    <xf numFmtId="165" fontId="28" fillId="0" borderId="430" xfId="37" applyNumberFormat="1" applyFont="1" applyFill="1" applyBorder="1" applyAlignment="1">
      <alignment vertical="center"/>
    </xf>
    <xf numFmtId="165" fontId="28" fillId="0" borderId="206" xfId="37" applyNumberFormat="1" applyFont="1" applyFill="1" applyBorder="1" applyAlignment="1">
      <alignment vertical="center"/>
    </xf>
    <xf numFmtId="165" fontId="28" fillId="0" borderId="431" xfId="37" applyNumberFormat="1" applyFont="1" applyFill="1" applyBorder="1" applyAlignment="1">
      <alignment vertical="center"/>
    </xf>
    <xf numFmtId="0" fontId="27" fillId="0" borderId="432" xfId="3" applyFont="1" applyBorder="1" applyAlignment="1">
      <alignment horizontal="left" vertical="center"/>
    </xf>
    <xf numFmtId="167" fontId="27" fillId="0" borderId="433" xfId="37" applyNumberFormat="1" applyFont="1" applyFill="1" applyBorder="1" applyAlignment="1">
      <alignment horizontal="right" vertical="center"/>
    </xf>
    <xf numFmtId="167" fontId="28" fillId="0" borderId="434" xfId="29" applyNumberFormat="1" applyFont="1" applyFill="1" applyBorder="1" applyAlignment="1">
      <alignment vertical="center"/>
    </xf>
    <xf numFmtId="167" fontId="28" fillId="0" borderId="213" xfId="29" applyNumberFormat="1" applyFont="1" applyFill="1" applyBorder="1" applyAlignment="1">
      <alignment vertical="center"/>
    </xf>
    <xf numFmtId="167" fontId="28" fillId="0" borderId="432" xfId="29" applyNumberFormat="1" applyFont="1" applyFill="1" applyBorder="1" applyAlignment="1">
      <alignment vertical="center"/>
    </xf>
    <xf numFmtId="0" fontId="29" fillId="0" borderId="196" xfId="3" applyFont="1" applyBorder="1" applyAlignment="1">
      <alignment horizontal="left" vertical="center" indent="2"/>
    </xf>
    <xf numFmtId="41" fontId="29" fillId="0" borderId="425" xfId="3" applyNumberFormat="1" applyFont="1" applyBorder="1" applyAlignment="1">
      <alignment horizontal="right" vertical="center"/>
    </xf>
    <xf numFmtId="41" fontId="7" fillId="0" borderId="426" xfId="3" applyNumberFormat="1" applyFont="1" applyBorder="1" applyAlignment="1">
      <alignment vertical="center"/>
    </xf>
    <xf numFmtId="41" fontId="7" fillId="0" borderId="427" xfId="3" applyNumberFormat="1" applyFont="1" applyBorder="1" applyAlignment="1">
      <alignment vertical="center"/>
    </xf>
    <xf numFmtId="0" fontId="1" fillId="0" borderId="170" xfId="36" applyBorder="1"/>
    <xf numFmtId="0" fontId="1" fillId="0" borderId="181" xfId="36" applyBorder="1"/>
    <xf numFmtId="0" fontId="2" fillId="0" borderId="181" xfId="36" applyFont="1" applyBorder="1"/>
    <xf numFmtId="0" fontId="42" fillId="0" borderId="0" xfId="3" quotePrefix="1" applyFont="1" applyAlignment="1">
      <alignment horizontal="left" vertical="center"/>
    </xf>
    <xf numFmtId="0" fontId="44" fillId="0" borderId="0" xfId="3" applyFont="1" applyAlignment="1">
      <alignment horizontal="left" vertical="center"/>
    </xf>
    <xf numFmtId="0" fontId="87" fillId="0" borderId="5" xfId="36" applyFont="1" applyBorder="1" applyAlignment="1">
      <alignment vertical="center"/>
    </xf>
    <xf numFmtId="0" fontId="88" fillId="0" borderId="6" xfId="36" applyFont="1" applyBorder="1" applyAlignment="1">
      <alignment vertical="center"/>
    </xf>
    <xf numFmtId="0" fontId="88" fillId="0" borderId="7" xfId="36" applyFont="1" applyBorder="1" applyAlignment="1">
      <alignment vertical="center"/>
    </xf>
    <xf numFmtId="0" fontId="88" fillId="0" borderId="4" xfId="36" applyFont="1" applyBorder="1" applyAlignment="1">
      <alignment vertical="center"/>
    </xf>
    <xf numFmtId="0" fontId="28" fillId="0" borderId="387" xfId="37" applyNumberFormat="1" applyFont="1" applyBorder="1" applyAlignment="1">
      <alignment horizontal="right" vertical="center"/>
    </xf>
    <xf numFmtId="0" fontId="28" fillId="0" borderId="393" xfId="14" applyFont="1" applyBorder="1" applyAlignment="1">
      <alignment horizontal="left" vertical="center"/>
    </xf>
    <xf numFmtId="165" fontId="20" fillId="0" borderId="435" xfId="39" applyNumberFormat="1" applyFont="1" applyFill="1" applyBorder="1" applyAlignment="1">
      <alignment vertical="center"/>
    </xf>
    <xf numFmtId="165" fontId="28" fillId="0" borderId="400" xfId="39" applyNumberFormat="1" applyFont="1" applyFill="1" applyBorder="1" applyAlignment="1">
      <alignment vertical="center"/>
    </xf>
    <xf numFmtId="165" fontId="28" fillId="0" borderId="178" xfId="39" applyNumberFormat="1" applyFont="1" applyFill="1" applyBorder="1" applyAlignment="1">
      <alignment vertical="center"/>
    </xf>
    <xf numFmtId="165" fontId="28" fillId="0" borderId="401" xfId="39" applyNumberFormat="1" applyFont="1" applyFill="1" applyBorder="1" applyAlignment="1">
      <alignment vertical="center"/>
    </xf>
    <xf numFmtId="165" fontId="28" fillId="0" borderId="271" xfId="37" applyNumberFormat="1" applyFont="1" applyFill="1" applyBorder="1" applyAlignment="1">
      <alignment vertical="center"/>
    </xf>
    <xf numFmtId="165" fontId="28" fillId="0" borderId="397" xfId="37" applyNumberFormat="1" applyFont="1" applyFill="1" applyBorder="1" applyAlignment="1">
      <alignment vertical="center"/>
    </xf>
    <xf numFmtId="0" fontId="28" fillId="0" borderId="186" xfId="14" applyFont="1" applyBorder="1" applyAlignment="1">
      <alignment horizontal="left" vertical="center" indent="1"/>
    </xf>
    <xf numFmtId="0" fontId="28" fillId="0" borderId="186" xfId="14" applyFont="1" applyBorder="1" applyAlignment="1">
      <alignment horizontal="left" vertical="center"/>
    </xf>
    <xf numFmtId="165" fontId="28" fillId="0" borderId="436" xfId="37" applyNumberFormat="1" applyFont="1" applyFill="1" applyBorder="1" applyAlignment="1">
      <alignment vertical="center"/>
    </xf>
    <xf numFmtId="0" fontId="27" fillId="0" borderId="186" xfId="14" applyFont="1" applyBorder="1" applyAlignment="1">
      <alignment horizontal="left" vertical="center"/>
    </xf>
    <xf numFmtId="167" fontId="20" fillId="0" borderId="435" xfId="39" applyNumberFormat="1" applyFont="1" applyFill="1" applyBorder="1" applyAlignment="1">
      <alignment vertical="center"/>
    </xf>
    <xf numFmtId="167" fontId="28" fillId="0" borderId="400" xfId="39" applyNumberFormat="1" applyFont="1" applyFill="1" applyBorder="1" applyAlignment="1">
      <alignment vertical="center"/>
    </xf>
    <xf numFmtId="167" fontId="28" fillId="0" borderId="178" xfId="39" applyNumberFormat="1" applyFont="1" applyFill="1" applyBorder="1" applyAlignment="1">
      <alignment vertical="center"/>
    </xf>
    <xf numFmtId="167" fontId="28" fillId="0" borderId="401" xfId="39" applyNumberFormat="1" applyFont="1" applyFill="1" applyBorder="1" applyAlignment="1">
      <alignment vertical="center"/>
    </xf>
    <xf numFmtId="167" fontId="28" fillId="0" borderId="436" xfId="39" applyNumberFormat="1" applyFont="1" applyFill="1" applyBorder="1" applyAlignment="1">
      <alignment vertical="center"/>
    </xf>
    <xf numFmtId="165" fontId="27" fillId="0" borderId="394" xfId="37" applyNumberFormat="1" applyFont="1" applyFill="1" applyBorder="1" applyAlignment="1">
      <alignment vertical="center"/>
    </xf>
    <xf numFmtId="165" fontId="28" fillId="0" borderId="402" xfId="37" applyNumberFormat="1" applyFont="1" applyFill="1" applyBorder="1" applyAlignment="1">
      <alignment vertical="center"/>
    </xf>
    <xf numFmtId="165" fontId="28" fillId="0" borderId="396" xfId="37" applyNumberFormat="1" applyFont="1" applyFill="1" applyBorder="1" applyAlignment="1">
      <alignment vertical="center"/>
    </xf>
    <xf numFmtId="165" fontId="28" fillId="0" borderId="395" xfId="37" applyNumberFormat="1" applyFont="1" applyFill="1" applyBorder="1" applyAlignment="1">
      <alignment vertical="center"/>
    </xf>
    <xf numFmtId="165" fontId="28" fillId="0" borderId="398" xfId="36" applyNumberFormat="1" applyFont="1" applyBorder="1" applyAlignment="1">
      <alignment vertical="center"/>
    </xf>
    <xf numFmtId="165" fontId="28" fillId="0" borderId="400" xfId="15" applyNumberFormat="1" applyFont="1" applyFill="1" applyBorder="1" applyAlignment="1">
      <alignment vertical="center"/>
    </xf>
    <xf numFmtId="165" fontId="28" fillId="0" borderId="437" xfId="37" applyNumberFormat="1" applyFont="1" applyFill="1" applyBorder="1" applyAlignment="1">
      <alignment vertical="center"/>
    </xf>
    <xf numFmtId="43" fontId="27" fillId="0" borderId="438" xfId="29" applyFont="1" applyFill="1" applyBorder="1" applyAlignment="1">
      <alignment vertical="center"/>
    </xf>
    <xf numFmtId="43" fontId="28" fillId="0" borderId="439" xfId="29" applyFont="1" applyFill="1" applyBorder="1" applyAlignment="1">
      <alignment horizontal="right" vertical="center"/>
    </xf>
    <xf numFmtId="43" fontId="28" fillId="0" borderId="89" xfId="29" applyFont="1" applyFill="1" applyBorder="1" applyAlignment="1">
      <alignment vertical="center"/>
    </xf>
    <xf numFmtId="43" fontId="28" fillId="0" borderId="408" xfId="29" applyFont="1" applyFill="1" applyBorder="1" applyAlignment="1">
      <alignment vertical="center"/>
    </xf>
    <xf numFmtId="43" fontId="28" fillId="0" borderId="89" xfId="29" applyFont="1" applyFill="1" applyBorder="1" applyAlignment="1">
      <alignment horizontal="right" vertical="center"/>
    </xf>
    <xf numFmtId="43" fontId="28" fillId="0" borderId="440" xfId="29" applyFont="1" applyFill="1" applyBorder="1" applyAlignment="1">
      <alignment horizontal="right" vertical="center"/>
    </xf>
    <xf numFmtId="43" fontId="28" fillId="0" borderId="441" xfId="29" applyFont="1" applyFill="1" applyBorder="1" applyAlignment="1">
      <alignment vertical="center"/>
    </xf>
    <xf numFmtId="0" fontId="42" fillId="0" borderId="0" xfId="14" applyFont="1" applyAlignment="1">
      <alignment horizontal="left" vertical="center"/>
    </xf>
    <xf numFmtId="0" fontId="89" fillId="0" borderId="0" xfId="14" applyFont="1"/>
    <xf numFmtId="0" fontId="13" fillId="0" borderId="0" xfId="0" applyFont="1" applyAlignment="1">
      <alignment horizontal="right"/>
    </xf>
    <xf numFmtId="0" fontId="14" fillId="0" borderId="0" xfId="2" applyFont="1" applyBorder="1" applyAlignment="1">
      <alignment horizontal="right" vertical="center"/>
    </xf>
    <xf numFmtId="0" fontId="12"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right"/>
    </xf>
    <xf numFmtId="0" fontId="9" fillId="0" borderId="0" xfId="0" applyFont="1" applyAlignment="1">
      <alignment horizontal="right"/>
    </xf>
    <xf numFmtId="0" fontId="10" fillId="0" borderId="0" xfId="0" applyFont="1" applyAlignment="1">
      <alignment horizontal="right" vertical="center"/>
    </xf>
    <xf numFmtId="0" fontId="11" fillId="0" borderId="0" xfId="0" applyFont="1" applyAlignment="1">
      <alignment horizontal="right" vertical="center"/>
    </xf>
    <xf numFmtId="0" fontId="22" fillId="0" borderId="0" xfId="0" applyFont="1" applyAlignment="1">
      <alignment horizontal="left" vertical="top" wrapText="1"/>
    </xf>
    <xf numFmtId="0" fontId="29" fillId="0" borderId="0" xfId="3" applyFont="1" applyAlignment="1">
      <alignment vertical="top" wrapText="1"/>
    </xf>
    <xf numFmtId="0" fontId="7" fillId="3" borderId="0" xfId="3" applyFont="1" applyFill="1" applyAlignment="1">
      <alignment horizontal="left" vertical="top" wrapText="1" indent="1"/>
    </xf>
    <xf numFmtId="0" fontId="7" fillId="0" borderId="0" xfId="3" applyFont="1" applyAlignment="1">
      <alignment horizontal="left" vertical="top" wrapText="1" indent="1"/>
    </xf>
    <xf numFmtId="0" fontId="7" fillId="0" borderId="0" xfId="3" applyFont="1" applyAlignment="1">
      <alignment horizontal="left" vertical="top" indent="1"/>
    </xf>
    <xf numFmtId="0" fontId="7" fillId="0" borderId="0" xfId="3" applyFont="1" applyAlignment="1">
      <alignment horizontal="left" vertical="top" wrapText="1" indent="2"/>
    </xf>
    <xf numFmtId="0" fontId="28" fillId="0" borderId="0" xfId="3" applyFont="1" applyAlignment="1">
      <alignment horizontal="left" vertical="top" wrapText="1" indent="2"/>
    </xf>
    <xf numFmtId="0" fontId="25" fillId="2" borderId="0" xfId="3" applyFont="1" applyFill="1" applyAlignment="1">
      <alignment vertical="center"/>
    </xf>
    <xf numFmtId="0" fontId="1" fillId="0" borderId="0" xfId="3" applyFont="1" applyAlignment="1">
      <alignment vertical="center"/>
    </xf>
    <xf numFmtId="0" fontId="20" fillId="0" borderId="0" xfId="3" applyFont="1" applyAlignment="1">
      <alignment horizontal="left"/>
    </xf>
    <xf numFmtId="0" fontId="7" fillId="0" borderId="0" xfId="3" applyFont="1" applyAlignment="1">
      <alignment horizontal="left" vertical="top" wrapText="1"/>
    </xf>
    <xf numFmtId="0" fontId="41" fillId="0" borderId="0" xfId="3" quotePrefix="1" applyFont="1" applyAlignment="1">
      <alignment horizontal="left" vertical="center" wrapText="1"/>
    </xf>
    <xf numFmtId="0" fontId="41" fillId="0" borderId="0" xfId="3" quotePrefix="1" applyFont="1" applyAlignment="1">
      <alignment horizontal="left" vertical="center"/>
    </xf>
    <xf numFmtId="0" fontId="41" fillId="0" borderId="0" xfId="3" applyFont="1" applyAlignment="1">
      <alignment horizontal="left" vertical="center"/>
    </xf>
    <xf numFmtId="0" fontId="7" fillId="0" borderId="0" xfId="3" applyFont="1" applyAlignment="1">
      <alignment horizontal="left" vertical="top"/>
    </xf>
    <xf numFmtId="0" fontId="30" fillId="0" borderId="3" xfId="3" applyFont="1" applyBorder="1" applyAlignment="1">
      <alignment horizontal="left" vertical="top"/>
    </xf>
    <xf numFmtId="0" fontId="35" fillId="0" borderId="6" xfId="3" applyFont="1" applyBorder="1" applyAlignment="1">
      <alignment horizontal="center" vertical="center"/>
    </xf>
    <xf numFmtId="0" fontId="35" fillId="0" borderId="7" xfId="3" applyFont="1" applyBorder="1" applyAlignment="1">
      <alignment horizontal="center" vertical="center"/>
    </xf>
    <xf numFmtId="0" fontId="35" fillId="0" borderId="4" xfId="3" applyFont="1" applyBorder="1" applyAlignment="1">
      <alignment horizontal="center" vertical="center"/>
    </xf>
    <xf numFmtId="0" fontId="36" fillId="0" borderId="7" xfId="3" applyFont="1" applyBorder="1" applyAlignment="1">
      <alignment horizontal="center" vertical="center"/>
    </xf>
    <xf numFmtId="0" fontId="42" fillId="4" borderId="25" xfId="3" applyFont="1" applyFill="1" applyBorder="1" applyAlignment="1">
      <alignment horizontal="left" vertical="center" wrapText="1"/>
    </xf>
    <xf numFmtId="0" fontId="42" fillId="4" borderId="30" xfId="3" applyFont="1" applyFill="1" applyBorder="1" applyAlignment="1">
      <alignment horizontal="left" vertical="center" wrapText="1"/>
    </xf>
    <xf numFmtId="0" fontId="40" fillId="0" borderId="40" xfId="3" applyFont="1" applyBorder="1" applyAlignment="1">
      <alignment horizontal="left" vertical="center"/>
    </xf>
    <xf numFmtId="0" fontId="25" fillId="2" borderId="0" xfId="3" applyFont="1" applyFill="1" applyAlignment="1">
      <alignment horizontal="left" vertical="center"/>
    </xf>
    <xf numFmtId="0" fontId="23" fillId="0" borderId="0" xfId="3" applyFont="1" applyAlignment="1">
      <alignment horizontal="left" vertical="center" wrapText="1"/>
    </xf>
    <xf numFmtId="0" fontId="45" fillId="4" borderId="17" xfId="3" applyFont="1" applyFill="1" applyBorder="1" applyAlignment="1">
      <alignment horizontal="left" vertical="center" wrapText="1"/>
    </xf>
    <xf numFmtId="0" fontId="45" fillId="4" borderId="18" xfId="3" applyFont="1" applyFill="1" applyBorder="1" applyAlignment="1">
      <alignment horizontal="left" vertical="center" wrapText="1"/>
    </xf>
    <xf numFmtId="0" fontId="45" fillId="4" borderId="19" xfId="3" applyFont="1" applyFill="1" applyBorder="1" applyAlignment="1">
      <alignment horizontal="left" vertical="center" wrapText="1"/>
    </xf>
    <xf numFmtId="0" fontId="46" fillId="4" borderId="20" xfId="3" applyFont="1" applyFill="1" applyBorder="1" applyAlignment="1">
      <alignment horizontal="center" vertical="center" wrapText="1"/>
    </xf>
    <xf numFmtId="0" fontId="46" fillId="4" borderId="19" xfId="3" applyFont="1" applyFill="1" applyBorder="1" applyAlignment="1">
      <alignment horizontal="center" vertical="center" wrapText="1"/>
    </xf>
    <xf numFmtId="0" fontId="46" fillId="4" borderId="20" xfId="3" applyFont="1" applyFill="1" applyBorder="1" applyAlignment="1">
      <alignment horizontal="center" vertical="center"/>
    </xf>
    <xf numFmtId="0" fontId="46" fillId="4" borderId="18" xfId="3" applyFont="1" applyFill="1" applyBorder="1" applyAlignment="1">
      <alignment horizontal="center" vertical="center"/>
    </xf>
    <xf numFmtId="0" fontId="25" fillId="2" borderId="41" xfId="3" applyFont="1" applyFill="1" applyBorder="1" applyAlignment="1">
      <alignment horizontal="left" vertical="center"/>
    </xf>
    <xf numFmtId="0" fontId="1" fillId="0" borderId="41" xfId="3" applyFont="1" applyBorder="1" applyAlignment="1">
      <alignment vertical="center"/>
    </xf>
    <xf numFmtId="0" fontId="7" fillId="4" borderId="44" xfId="3" applyFont="1" applyFill="1" applyBorder="1" applyAlignment="1">
      <alignment horizontal="center" vertical="center"/>
    </xf>
    <xf numFmtId="0" fontId="7" fillId="4" borderId="45" xfId="3" applyFont="1" applyFill="1" applyBorder="1" applyAlignment="1">
      <alignment horizontal="center" vertical="center"/>
    </xf>
    <xf numFmtId="0" fontId="7" fillId="4" borderId="42" xfId="3" applyFont="1" applyFill="1" applyBorder="1" applyAlignment="1">
      <alignment horizontal="center" vertical="center"/>
    </xf>
    <xf numFmtId="0" fontId="40" fillId="0" borderId="55" xfId="3" applyFont="1" applyBorder="1" applyAlignment="1">
      <alignment horizontal="left" vertical="center"/>
    </xf>
    <xf numFmtId="0" fontId="25" fillId="2" borderId="66" xfId="3" applyFont="1" applyFill="1" applyBorder="1" applyAlignment="1">
      <alignment horizontal="left" vertical="center"/>
    </xf>
    <xf numFmtId="0" fontId="1" fillId="0" borderId="66" xfId="3" applyFont="1" applyBorder="1" applyAlignment="1">
      <alignment vertical="center"/>
    </xf>
    <xf numFmtId="0" fontId="7" fillId="4" borderId="68" xfId="3" applyFont="1" applyFill="1" applyBorder="1" applyAlignment="1">
      <alignment horizontal="center" vertical="center"/>
    </xf>
    <xf numFmtId="0" fontId="7" fillId="4" borderId="69" xfId="3" applyFont="1" applyFill="1" applyBorder="1" applyAlignment="1">
      <alignment horizontal="center" vertical="center"/>
    </xf>
    <xf numFmtId="3" fontId="25" fillId="2" borderId="74" xfId="4" applyNumberFormat="1" applyFont="1" applyFill="1" applyBorder="1" applyAlignment="1" applyProtection="1">
      <alignment horizontal="left" vertical="center" wrapText="1"/>
      <protection locked="0"/>
    </xf>
    <xf numFmtId="0" fontId="1" fillId="0" borderId="74" xfId="3" applyFont="1" applyBorder="1" applyAlignment="1">
      <alignment vertical="center" wrapText="1"/>
    </xf>
    <xf numFmtId="0" fontId="7" fillId="0" borderId="77" xfId="3" applyFont="1" applyBorder="1" applyAlignment="1" applyProtection="1">
      <alignment horizontal="center" vertical="center"/>
      <protection locked="0"/>
    </xf>
    <xf numFmtId="0" fontId="7" fillId="0" borderId="78" xfId="3" applyFont="1" applyBorder="1" applyAlignment="1" applyProtection="1">
      <alignment horizontal="center" vertical="center"/>
      <protection locked="0"/>
    </xf>
    <xf numFmtId="0" fontId="7" fillId="0" borderId="75" xfId="3" applyFont="1" applyBorder="1" applyAlignment="1" applyProtection="1">
      <alignment horizontal="center" vertical="center"/>
      <protection locked="0"/>
    </xf>
    <xf numFmtId="0" fontId="41" fillId="0" borderId="0" xfId="3" quotePrefix="1" applyFont="1" applyAlignment="1" applyProtection="1">
      <alignment horizontal="left" vertical="center" wrapText="1"/>
      <protection locked="0"/>
    </xf>
    <xf numFmtId="0" fontId="1" fillId="0" borderId="0" xfId="3" applyFont="1" applyAlignment="1">
      <alignment horizontal="left" vertical="center" wrapText="1"/>
    </xf>
    <xf numFmtId="0" fontId="41" fillId="0" borderId="0" xfId="3" quotePrefix="1" applyFont="1" applyAlignment="1" applyProtection="1">
      <alignment horizontal="left" vertical="center"/>
      <protection locked="0"/>
    </xf>
    <xf numFmtId="0" fontId="40" fillId="0" borderId="0" xfId="3" quotePrefix="1" applyFont="1" applyAlignment="1" applyProtection="1">
      <alignment horizontal="left" vertical="center"/>
      <protection locked="0"/>
    </xf>
    <xf numFmtId="0" fontId="25" fillId="2" borderId="97" xfId="3" applyFont="1" applyFill="1" applyBorder="1" applyAlignment="1" applyProtection="1">
      <alignment horizontal="left" vertical="center"/>
      <protection locked="0"/>
    </xf>
    <xf numFmtId="0" fontId="51" fillId="0" borderId="97" xfId="3" applyFont="1" applyBorder="1" applyAlignment="1" applyProtection="1">
      <alignment horizontal="left" vertical="center"/>
      <protection locked="0"/>
    </xf>
    <xf numFmtId="0" fontId="54" fillId="4" borderId="99" xfId="3" applyFont="1" applyFill="1" applyBorder="1" applyAlignment="1" applyProtection="1">
      <alignment horizontal="center" vertical="center"/>
      <protection locked="0"/>
    </xf>
    <xf numFmtId="0" fontId="54" fillId="4" borderId="100" xfId="3" applyFont="1" applyFill="1" applyBorder="1" applyAlignment="1" applyProtection="1">
      <alignment horizontal="center" vertical="center"/>
      <protection locked="0"/>
    </xf>
    <xf numFmtId="0" fontId="54" fillId="4" borderId="98" xfId="3" applyFont="1" applyFill="1" applyBorder="1" applyAlignment="1" applyProtection="1">
      <alignment horizontal="center" vertical="center"/>
      <protection locked="0"/>
    </xf>
    <xf numFmtId="0" fontId="19" fillId="4" borderId="100" xfId="3" applyFont="1" applyFill="1" applyBorder="1" applyAlignment="1" applyProtection="1">
      <alignment horizontal="center" vertical="center"/>
      <protection locked="0"/>
    </xf>
    <xf numFmtId="0" fontId="56" fillId="0" borderId="0" xfId="3" applyFont="1" applyAlignment="1">
      <alignment horizontal="left" vertical="center" wrapText="1"/>
    </xf>
    <xf numFmtId="0" fontId="25" fillId="2" borderId="97" xfId="3" applyFont="1" applyFill="1" applyBorder="1" applyAlignment="1">
      <alignment horizontal="left" vertical="center"/>
    </xf>
    <xf numFmtId="0" fontId="51" fillId="0" borderId="97" xfId="3" applyFont="1" applyBorder="1" applyAlignment="1">
      <alignment horizontal="left" vertical="center"/>
    </xf>
    <xf numFmtId="0" fontId="54" fillId="4" borderId="99" xfId="3" applyFont="1" applyFill="1" applyBorder="1" applyAlignment="1">
      <alignment horizontal="center" vertical="center"/>
    </xf>
    <xf numFmtId="0" fontId="54" fillId="4" borderId="100" xfId="3" applyFont="1" applyFill="1" applyBorder="1" applyAlignment="1">
      <alignment horizontal="center" vertical="center"/>
    </xf>
    <xf numFmtId="0" fontId="54" fillId="4" borderId="98" xfId="3" applyFont="1" applyFill="1" applyBorder="1" applyAlignment="1">
      <alignment horizontal="center" vertical="center"/>
    </xf>
    <xf numFmtId="0" fontId="19" fillId="4" borderId="100" xfId="3" applyFont="1" applyFill="1" applyBorder="1" applyAlignment="1">
      <alignment horizontal="center" vertical="center"/>
    </xf>
    <xf numFmtId="3" fontId="25" fillId="2" borderId="74" xfId="4" applyNumberFormat="1" applyFont="1" applyFill="1" applyBorder="1" applyAlignment="1" applyProtection="1">
      <alignment horizontal="left" vertical="center"/>
      <protection locked="0"/>
    </xf>
    <xf numFmtId="0" fontId="1" fillId="0" borderId="74" xfId="3" applyFont="1" applyBorder="1" applyAlignment="1">
      <alignment vertical="center"/>
    </xf>
    <xf numFmtId="0" fontId="7" fillId="0" borderId="77" xfId="3" applyFont="1" applyBorder="1" applyAlignment="1">
      <alignment horizontal="center" vertical="center"/>
    </xf>
    <xf numFmtId="0" fontId="7" fillId="0" borderId="78" xfId="3" applyFont="1" applyBorder="1" applyAlignment="1">
      <alignment horizontal="center" vertical="center"/>
    </xf>
    <xf numFmtId="0" fontId="7" fillId="0" borderId="75" xfId="3" applyFont="1" applyBorder="1" applyAlignment="1">
      <alignment horizontal="center" vertical="center"/>
    </xf>
    <xf numFmtId="0" fontId="40" fillId="0" borderId="0" xfId="3" applyFont="1" applyAlignment="1">
      <alignment horizontal="left" vertical="center"/>
    </xf>
    <xf numFmtId="0" fontId="54" fillId="0" borderId="44" xfId="3" applyFont="1" applyBorder="1" applyAlignment="1">
      <alignment horizontal="center" vertical="center"/>
    </xf>
    <xf numFmtId="0" fontId="54" fillId="0" borderId="45" xfId="3" applyFont="1" applyBorder="1" applyAlignment="1">
      <alignment horizontal="center" vertical="center"/>
    </xf>
    <xf numFmtId="0" fontId="54" fillId="0" borderId="42" xfId="3" applyFont="1" applyBorder="1" applyAlignment="1">
      <alignment horizontal="center" vertical="center"/>
    </xf>
    <xf numFmtId="0" fontId="19" fillId="0" borderId="45" xfId="3" applyFont="1" applyBorder="1" applyAlignment="1">
      <alignment horizontal="center" vertical="center"/>
    </xf>
    <xf numFmtId="0" fontId="23" fillId="0" borderId="0" xfId="3" quotePrefix="1" applyFont="1" applyAlignment="1">
      <alignment horizontal="left" vertical="center" wrapText="1"/>
    </xf>
    <xf numFmtId="0" fontId="25" fillId="2" borderId="166" xfId="3" applyFont="1" applyFill="1" applyBorder="1" applyAlignment="1">
      <alignment horizontal="left" vertical="center" wrapText="1"/>
    </xf>
    <xf numFmtId="0" fontId="1" fillId="0" borderId="166" xfId="3" applyFont="1" applyBorder="1" applyAlignment="1">
      <alignment vertical="center" wrapText="1"/>
    </xf>
    <xf numFmtId="0" fontId="7" fillId="0" borderId="169" xfId="3" applyFont="1" applyBorder="1" applyAlignment="1">
      <alignment horizontal="center" vertical="center"/>
    </xf>
    <xf numFmtId="0" fontId="7" fillId="0" borderId="170" xfId="3" applyFont="1" applyBorder="1" applyAlignment="1">
      <alignment horizontal="center" vertical="center"/>
    </xf>
    <xf numFmtId="0" fontId="7" fillId="0" borderId="167" xfId="3" applyFont="1" applyBorder="1" applyAlignment="1">
      <alignment horizontal="center" vertical="center"/>
    </xf>
    <xf numFmtId="0" fontId="25" fillId="2" borderId="166" xfId="3" applyFont="1" applyFill="1" applyBorder="1" applyAlignment="1">
      <alignment horizontal="left" vertical="center"/>
    </xf>
    <xf numFmtId="0" fontId="1" fillId="0" borderId="166" xfId="3" applyFont="1" applyBorder="1" applyAlignment="1">
      <alignment vertical="center"/>
    </xf>
    <xf numFmtId="0" fontId="25" fillId="2" borderId="74" xfId="3" applyFont="1" applyFill="1" applyBorder="1" applyAlignment="1">
      <alignment horizontal="left" vertical="center"/>
    </xf>
    <xf numFmtId="0" fontId="41" fillId="0" borderId="0" xfId="3" quotePrefix="1" applyFont="1" applyAlignment="1">
      <alignment horizontal="left" vertical="top" wrapText="1"/>
    </xf>
    <xf numFmtId="0" fontId="41" fillId="0" borderId="0" xfId="3" applyFont="1" applyAlignment="1">
      <alignment horizontal="left" vertical="top" wrapText="1"/>
    </xf>
    <xf numFmtId="0" fontId="41" fillId="0" borderId="0" xfId="3" quotePrefix="1" applyFont="1" applyAlignment="1">
      <alignment horizontal="left" vertical="top"/>
    </xf>
    <xf numFmtId="0" fontId="19" fillId="0" borderId="169" xfId="3" applyFont="1" applyBorder="1" applyAlignment="1">
      <alignment horizontal="center" vertical="center"/>
    </xf>
    <xf numFmtId="0" fontId="19" fillId="0" borderId="170" xfId="3" applyFont="1" applyBorder="1" applyAlignment="1">
      <alignment horizontal="center" vertical="center"/>
    </xf>
    <xf numFmtId="0" fontId="19" fillId="0" borderId="167" xfId="3" applyFont="1" applyBorder="1" applyAlignment="1">
      <alignment horizontal="center" vertical="center"/>
    </xf>
    <xf numFmtId="0" fontId="58" fillId="0" borderId="0" xfId="3" applyFont="1" applyAlignment="1">
      <alignment horizontal="left" vertical="center"/>
    </xf>
    <xf numFmtId="0" fontId="58" fillId="0" borderId="0" xfId="3" quotePrefix="1" applyFont="1" applyAlignment="1" applyProtection="1">
      <alignment horizontal="left" vertical="center"/>
      <protection locked="0"/>
    </xf>
    <xf numFmtId="0" fontId="25" fillId="2" borderId="74" xfId="3" applyFont="1" applyFill="1" applyBorder="1" applyAlignment="1" applyProtection="1">
      <alignment horizontal="left" vertical="center"/>
      <protection locked="0"/>
    </xf>
    <xf numFmtId="0" fontId="15" fillId="0" borderId="77" xfId="3" applyFont="1" applyBorder="1" applyAlignment="1" applyProtection="1">
      <alignment horizontal="center" vertical="center"/>
      <protection locked="0"/>
    </xf>
    <xf numFmtId="0" fontId="15" fillId="0" borderId="78" xfId="3" applyFont="1" applyBorder="1" applyAlignment="1" applyProtection="1">
      <alignment horizontal="center" vertical="center"/>
      <protection locked="0"/>
    </xf>
    <xf numFmtId="0" fontId="15" fillId="0" borderId="75" xfId="3" applyFont="1" applyBorder="1" applyAlignment="1" applyProtection="1">
      <alignment horizontal="center" vertical="center"/>
      <protection locked="0"/>
    </xf>
    <xf numFmtId="0" fontId="19" fillId="0" borderId="78" xfId="3" applyFont="1" applyBorder="1" applyAlignment="1" applyProtection="1">
      <alignment horizontal="center" vertical="center"/>
      <protection locked="0"/>
    </xf>
    <xf numFmtId="0" fontId="49" fillId="0" borderId="0" xfId="3" quotePrefix="1" applyFont="1" applyAlignment="1" applyProtection="1">
      <alignment horizontal="left" vertical="center" wrapText="1"/>
      <protection locked="0"/>
    </xf>
    <xf numFmtId="0" fontId="54" fillId="0" borderId="169" xfId="3" applyFont="1" applyBorder="1" applyAlignment="1">
      <alignment horizontal="center" vertical="center"/>
    </xf>
    <xf numFmtId="0" fontId="54" fillId="0" borderId="170" xfId="3" applyFont="1" applyBorder="1" applyAlignment="1">
      <alignment horizontal="center" vertical="center"/>
    </xf>
    <xf numFmtId="0" fontId="54" fillId="0" borderId="167" xfId="3" applyFont="1" applyBorder="1" applyAlignment="1">
      <alignment horizontal="center" vertical="center"/>
    </xf>
    <xf numFmtId="0" fontId="41" fillId="0" borderId="0" xfId="3" applyFont="1" applyAlignment="1">
      <alignment horizontal="left" vertical="center" wrapText="1"/>
    </xf>
    <xf numFmtId="0" fontId="25" fillId="2" borderId="17" xfId="3" applyFont="1" applyFill="1" applyBorder="1" applyAlignment="1">
      <alignment horizontal="left" vertical="center"/>
    </xf>
    <xf numFmtId="182" fontId="29" fillId="0" borderId="20" xfId="3" applyNumberFormat="1" applyFont="1" applyBorder="1" applyAlignment="1">
      <alignment horizontal="center" vertical="center"/>
    </xf>
    <xf numFmtId="182" fontId="29" fillId="0" borderId="19" xfId="3" applyNumberFormat="1" applyFont="1" applyBorder="1" applyAlignment="1">
      <alignment horizontal="center" vertical="center"/>
    </xf>
    <xf numFmtId="182" fontId="7" fillId="0" borderId="20" xfId="3" applyNumberFormat="1" applyFont="1" applyBorder="1" applyAlignment="1">
      <alignment horizontal="center" vertical="center"/>
    </xf>
    <xf numFmtId="182" fontId="7" fillId="0" borderId="19" xfId="3" applyNumberFormat="1" applyFont="1" applyBorder="1" applyAlignment="1">
      <alignment horizontal="center" vertical="center"/>
    </xf>
    <xf numFmtId="182" fontId="7" fillId="0" borderId="18" xfId="3" applyNumberFormat="1" applyFont="1" applyBorder="1" applyAlignment="1">
      <alignment horizontal="center" vertical="center"/>
    </xf>
    <xf numFmtId="0" fontId="64" fillId="0" borderId="169" xfId="3" applyFont="1" applyBorder="1" applyAlignment="1">
      <alignment horizontal="center" vertical="center"/>
    </xf>
    <xf numFmtId="0" fontId="64" fillId="0" borderId="170" xfId="3" applyFont="1" applyBorder="1" applyAlignment="1">
      <alignment horizontal="center" vertical="center"/>
    </xf>
    <xf numFmtId="0" fontId="64" fillId="0" borderId="167" xfId="3" applyFont="1" applyBorder="1" applyAlignment="1">
      <alignment horizontal="center" vertical="center"/>
    </xf>
    <xf numFmtId="0" fontId="67" fillId="0" borderId="169" xfId="3" applyFont="1" applyBorder="1" applyAlignment="1">
      <alignment horizontal="center" vertical="center"/>
    </xf>
    <xf numFmtId="0" fontId="67" fillId="0" borderId="170" xfId="3" applyFont="1" applyBorder="1" applyAlignment="1">
      <alignment horizontal="center" vertical="center"/>
    </xf>
    <xf numFmtId="0" fontId="67" fillId="0" borderId="167" xfId="3" applyFont="1" applyBorder="1" applyAlignment="1">
      <alignment horizontal="center" vertical="center"/>
    </xf>
    <xf numFmtId="182" fontId="29" fillId="0" borderId="169" xfId="3" applyNumberFormat="1" applyFont="1" applyBorder="1" applyAlignment="1">
      <alignment horizontal="center" vertical="center" wrapText="1"/>
    </xf>
    <xf numFmtId="182" fontId="29" fillId="0" borderId="170" xfId="3" applyNumberFormat="1" applyFont="1" applyBorder="1" applyAlignment="1">
      <alignment horizontal="center" vertical="center" wrapText="1"/>
    </xf>
    <xf numFmtId="182" fontId="29" fillId="0" borderId="167" xfId="3" applyNumberFormat="1" applyFont="1" applyBorder="1" applyAlignment="1">
      <alignment horizontal="center" vertical="center" wrapText="1"/>
    </xf>
    <xf numFmtId="182" fontId="7" fillId="0" borderId="169" xfId="3" applyNumberFormat="1" applyFont="1" applyBorder="1" applyAlignment="1">
      <alignment horizontal="center" vertical="center" wrapText="1"/>
    </xf>
    <xf numFmtId="182" fontId="7" fillId="0" borderId="170" xfId="3" applyNumberFormat="1" applyFont="1" applyBorder="1" applyAlignment="1">
      <alignment horizontal="center" vertical="center" wrapText="1"/>
    </xf>
    <xf numFmtId="182" fontId="7" fillId="0" borderId="167" xfId="3" applyNumberFormat="1" applyFont="1" applyBorder="1" applyAlignment="1">
      <alignment horizontal="center" vertical="center" wrapText="1"/>
    </xf>
    <xf numFmtId="0" fontId="40" fillId="0" borderId="0" xfId="3" quotePrefix="1" applyFont="1" applyAlignment="1">
      <alignment horizontal="left" vertical="center"/>
    </xf>
    <xf numFmtId="0" fontId="54" fillId="0" borderId="169" xfId="3" applyFont="1" applyBorder="1" applyAlignment="1">
      <alignment horizontal="center" vertical="center" wrapText="1"/>
    </xf>
    <xf numFmtId="0" fontId="54" fillId="0" borderId="170" xfId="3" applyFont="1" applyBorder="1" applyAlignment="1">
      <alignment horizontal="center" vertical="center" wrapText="1"/>
    </xf>
    <xf numFmtId="0" fontId="23" fillId="0" borderId="0" xfId="3" quotePrefix="1" applyFont="1" applyAlignment="1">
      <alignment horizontal="left" vertical="center"/>
    </xf>
    <xf numFmtId="0" fontId="40" fillId="0" borderId="0" xfId="3" applyFont="1" applyAlignment="1">
      <alignment horizontal="left" wrapText="1"/>
    </xf>
    <xf numFmtId="0" fontId="72" fillId="0" borderId="77" xfId="3" applyFont="1" applyBorder="1" applyAlignment="1">
      <alignment horizontal="center" vertical="center"/>
    </xf>
    <xf numFmtId="0" fontId="72" fillId="0" borderId="78" xfId="3" applyFont="1" applyBorder="1" applyAlignment="1">
      <alignment horizontal="center" vertical="center"/>
    </xf>
    <xf numFmtId="0" fontId="72" fillId="0" borderId="75" xfId="3" applyFont="1" applyBorder="1" applyAlignment="1">
      <alignment horizontal="center" vertical="center"/>
    </xf>
    <xf numFmtId="0" fontId="72" fillId="0" borderId="273" xfId="3" applyFont="1" applyBorder="1" applyAlignment="1">
      <alignment horizontal="center" vertical="center"/>
    </xf>
    <xf numFmtId="0" fontId="56" fillId="0" borderId="0" xfId="3" applyFont="1" applyAlignment="1">
      <alignment vertical="center"/>
    </xf>
    <xf numFmtId="0" fontId="75" fillId="0" borderId="99" xfId="3" applyFont="1" applyBorder="1" applyAlignment="1">
      <alignment horizontal="center" vertical="center"/>
    </xf>
    <xf numFmtId="0" fontId="75" fillId="0" borderId="100" xfId="3" applyFont="1" applyBorder="1" applyAlignment="1">
      <alignment horizontal="center" vertical="center"/>
    </xf>
    <xf numFmtId="0" fontId="75" fillId="0" borderId="98" xfId="3" applyFont="1" applyBorder="1" applyAlignment="1">
      <alignment horizontal="center" vertical="center"/>
    </xf>
    <xf numFmtId="0" fontId="19" fillId="0" borderId="100" xfId="3" applyFont="1" applyBorder="1" applyAlignment="1">
      <alignment horizontal="center" vertical="center"/>
    </xf>
    <xf numFmtId="0" fontId="56" fillId="0" borderId="0" xfId="3" applyFont="1" applyAlignment="1">
      <alignment horizontal="left" vertical="center"/>
    </xf>
    <xf numFmtId="0" fontId="75" fillId="9" borderId="99" xfId="3" applyFont="1" applyFill="1" applyBorder="1" applyAlignment="1">
      <alignment horizontal="center" vertical="center"/>
    </xf>
    <xf numFmtId="0" fontId="75" fillId="9" borderId="100" xfId="3" applyFont="1" applyFill="1" applyBorder="1" applyAlignment="1">
      <alignment horizontal="center" vertical="center"/>
    </xf>
    <xf numFmtId="0" fontId="75" fillId="9" borderId="98" xfId="3" applyFont="1" applyFill="1" applyBorder="1" applyAlignment="1">
      <alignment horizontal="center" vertical="center"/>
    </xf>
    <xf numFmtId="0" fontId="19" fillId="9" borderId="100" xfId="3" applyFont="1" applyFill="1" applyBorder="1" applyAlignment="1">
      <alignment horizontal="center" vertical="center"/>
    </xf>
    <xf numFmtId="0" fontId="7" fillId="9" borderId="100" xfId="3" applyFont="1" applyFill="1" applyBorder="1" applyAlignment="1">
      <alignment horizontal="center" vertical="center"/>
    </xf>
    <xf numFmtId="0" fontId="1" fillId="0" borderId="97" xfId="3" applyFont="1" applyBorder="1" applyAlignment="1">
      <alignment vertical="center"/>
    </xf>
    <xf numFmtId="0" fontId="7" fillId="0" borderId="100" xfId="3" applyFont="1" applyBorder="1" applyAlignment="1">
      <alignment horizontal="center" vertical="center"/>
    </xf>
    <xf numFmtId="0" fontId="1" fillId="0" borderId="0" xfId="3" applyFont="1" applyAlignment="1">
      <alignment horizontal="left" vertical="center"/>
    </xf>
    <xf numFmtId="0" fontId="23" fillId="0" borderId="0" xfId="3" quotePrefix="1" applyFont="1" applyAlignment="1" applyProtection="1">
      <alignment horizontal="left" vertical="center"/>
      <protection locked="0"/>
    </xf>
    <xf numFmtId="0" fontId="25" fillId="2" borderId="332" xfId="3" applyFont="1" applyFill="1" applyBorder="1" applyAlignment="1" applyProtection="1">
      <alignment horizontal="left" vertical="center"/>
      <protection locked="0"/>
    </xf>
    <xf numFmtId="0" fontId="51" fillId="0" borderId="332" xfId="3" applyFont="1" applyBorder="1" applyAlignment="1" applyProtection="1">
      <alignment horizontal="left" vertical="center"/>
      <protection locked="0"/>
    </xf>
    <xf numFmtId="0" fontId="7" fillId="0" borderId="334" xfId="3" applyFont="1" applyBorder="1" applyAlignment="1" applyProtection="1">
      <alignment horizontal="center" vertical="center"/>
      <protection locked="0"/>
    </xf>
    <xf numFmtId="0" fontId="7" fillId="0" borderId="335" xfId="3" applyFont="1" applyBorder="1" applyAlignment="1" applyProtection="1">
      <alignment horizontal="center" vertical="center"/>
      <protection locked="0"/>
    </xf>
    <xf numFmtId="0" fontId="7" fillId="0" borderId="333" xfId="3" applyFont="1" applyBorder="1" applyAlignment="1" applyProtection="1">
      <alignment horizontal="center" vertical="center"/>
      <protection locked="0"/>
    </xf>
    <xf numFmtId="0" fontId="54" fillId="0" borderId="77" xfId="3" applyFont="1" applyBorder="1" applyAlignment="1">
      <alignment horizontal="center" vertical="center"/>
    </xf>
    <xf numFmtId="0" fontId="54" fillId="0" borderId="78" xfId="3" applyFont="1" applyBorder="1" applyAlignment="1">
      <alignment horizontal="center" vertical="center"/>
    </xf>
    <xf numFmtId="0" fontId="54" fillId="0" borderId="75" xfId="3" applyFont="1" applyBorder="1" applyAlignment="1">
      <alignment horizontal="center" vertical="center"/>
    </xf>
    <xf numFmtId="0" fontId="42" fillId="0" borderId="94" xfId="28" quotePrefix="1" applyFont="1" applyBorder="1" applyAlignment="1">
      <alignment vertical="center"/>
    </xf>
    <xf numFmtId="0" fontId="42" fillId="0" borderId="94" xfId="28" applyFont="1" applyBorder="1" applyAlignment="1">
      <alignment vertical="center"/>
    </xf>
    <xf numFmtId="0" fontId="42" fillId="0" borderId="0" xfId="28" quotePrefix="1" applyFont="1" applyAlignment="1">
      <alignment vertical="center"/>
    </xf>
    <xf numFmtId="0" fontId="42" fillId="0" borderId="0" xfId="28" applyFont="1" applyAlignment="1">
      <alignment vertical="center"/>
    </xf>
    <xf numFmtId="0" fontId="54" fillId="0" borderId="20" xfId="3" applyFont="1" applyBorder="1" applyAlignment="1">
      <alignment horizontal="center" vertical="center"/>
    </xf>
    <xf numFmtId="0" fontId="54" fillId="0" borderId="18" xfId="3" applyFont="1" applyBorder="1" applyAlignment="1">
      <alignment horizontal="center" vertical="center"/>
    </xf>
    <xf numFmtId="0" fontId="54" fillId="0" borderId="19" xfId="3" applyFont="1" applyBorder="1" applyAlignment="1">
      <alignment horizontal="center" vertical="center"/>
    </xf>
    <xf numFmtId="0" fontId="19" fillId="0" borderId="18" xfId="3" applyFont="1" applyBorder="1" applyAlignment="1">
      <alignment horizontal="center" vertical="center"/>
    </xf>
    <xf numFmtId="0" fontId="26" fillId="2" borderId="3" xfId="36" applyFont="1" applyFill="1" applyBorder="1" applyAlignment="1">
      <alignment horizontal="left" vertical="center"/>
    </xf>
    <xf numFmtId="0" fontId="54" fillId="0" borderId="6" xfId="36" applyFont="1" applyBorder="1" applyAlignment="1">
      <alignment horizontal="center" vertical="center"/>
    </xf>
    <xf numFmtId="0" fontId="54" fillId="0" borderId="7" xfId="36" applyFont="1" applyBorder="1" applyAlignment="1">
      <alignment horizontal="center" vertical="center"/>
    </xf>
    <xf numFmtId="0" fontId="54" fillId="0" borderId="4" xfId="36" applyFont="1" applyBorder="1" applyAlignment="1">
      <alignment horizontal="center" vertical="center"/>
    </xf>
    <xf numFmtId="0" fontId="28" fillId="0" borderId="7" xfId="36" applyFont="1" applyBorder="1" applyAlignment="1">
      <alignment horizontal="center" vertical="center"/>
    </xf>
    <xf numFmtId="0" fontId="54" fillId="4" borderId="6" xfId="36" applyFont="1" applyFill="1" applyBorder="1" applyAlignment="1">
      <alignment horizontal="center" vertical="center"/>
    </xf>
    <xf numFmtId="0" fontId="54" fillId="4" borderId="7" xfId="36" applyFont="1" applyFill="1" applyBorder="1" applyAlignment="1">
      <alignment horizontal="center" vertical="center"/>
    </xf>
    <xf numFmtId="0" fontId="54" fillId="4" borderId="4" xfId="36" applyFont="1" applyFill="1" applyBorder="1" applyAlignment="1">
      <alignment horizontal="center" vertical="center"/>
    </xf>
    <xf numFmtId="0" fontId="28" fillId="4" borderId="7" xfId="36" applyFont="1" applyFill="1" applyBorder="1" applyAlignment="1">
      <alignment horizontal="center" vertical="center"/>
    </xf>
    <xf numFmtId="0" fontId="1" fillId="0" borderId="3" xfId="3" applyFont="1" applyBorder="1" applyAlignment="1">
      <alignment vertical="center"/>
    </xf>
    <xf numFmtId="0" fontId="88" fillId="0" borderId="6" xfId="36" applyFont="1" applyBorder="1" applyAlignment="1">
      <alignment horizontal="center" vertical="center"/>
    </xf>
    <xf numFmtId="0" fontId="88" fillId="0" borderId="7" xfId="36" applyFont="1" applyBorder="1" applyAlignment="1">
      <alignment horizontal="center" vertical="center"/>
    </xf>
    <xf numFmtId="0" fontId="88" fillId="0" borderId="4" xfId="36" applyFont="1" applyBorder="1" applyAlignment="1">
      <alignment horizontal="center" vertical="center"/>
    </xf>
    <xf numFmtId="0" fontId="42" fillId="0" borderId="0" xfId="14" applyFont="1" applyAlignment="1">
      <alignment horizontal="left" vertical="center"/>
    </xf>
  </cellXfs>
  <cellStyles count="40">
    <cellStyle name="Comma 102 2" xfId="29" xr:uid="{7B5ABDBB-316F-4884-87EE-279610AE974D}"/>
    <cellStyle name="Comma 106" xfId="4" xr:uid="{79910C03-4D99-4D79-9223-F1FF02726A7C}"/>
    <cellStyle name="Comma 106 2" xfId="15" xr:uid="{77BA2531-9156-4474-B978-B9D978EBDF3F}"/>
    <cellStyle name="Comma 106 2 3 2" xfId="39" xr:uid="{3843C8C9-0F76-4CD4-98E2-0239485772D9}"/>
    <cellStyle name="Comma 106 3 2" xfId="23" xr:uid="{6F9E436D-E7D6-4C6D-A474-8878F7FDB60D}"/>
    <cellStyle name="Comma 106 3 2 4" xfId="34" xr:uid="{2E93F25A-8188-4A76-BB2D-066C02691F87}"/>
    <cellStyle name="Comma 106 5" xfId="7" xr:uid="{64D4CD68-45E3-41E0-8AB0-71235C80CD19}"/>
    <cellStyle name="Comma 106 5 2" xfId="16" xr:uid="{EE2B2FFD-FEDE-4CC3-A362-74409EEB48D6}"/>
    <cellStyle name="Comma 106 7" xfId="27" xr:uid="{E2E6E5C5-8F8D-49F4-BC41-D964D42A340A}"/>
    <cellStyle name="Comma 112" xfId="31" xr:uid="{5B9C7DBB-3E92-447D-8306-F65EA55C4807}"/>
    <cellStyle name="Comma 113" xfId="33" xr:uid="{B1CFD757-6C8E-40BA-A3E3-771974C65495}"/>
    <cellStyle name="Comma 2 5 2 2" xfId="26" xr:uid="{8BFCDBA1-B725-455F-9C5B-A585F4EDF982}"/>
    <cellStyle name="Comma 2 5 4" xfId="24" xr:uid="{B96AADFA-FE70-4498-A7C9-3A9223297B2C}"/>
    <cellStyle name="Comma 2 60" xfId="37" xr:uid="{9550B5DD-00C2-4C62-9C50-CC550430AC76}"/>
    <cellStyle name="Comma 2 60 4" xfId="38" xr:uid="{4A9A9B56-4281-447C-AF5E-9B31AEAE8EDD}"/>
    <cellStyle name="Comma 21 4" xfId="25" xr:uid="{C8EC4E10-C269-4710-B762-07C0617FB74F}"/>
    <cellStyle name="Comma 5 6" xfId="21" xr:uid="{BA34FCF5-1995-4A0F-9EBC-CC70D6D3DD49}"/>
    <cellStyle name="Comma 7 6" xfId="19" xr:uid="{BB9B99B9-9A1D-4A0B-80B1-51F1E473D09B}"/>
    <cellStyle name="Comma 8 2 4" xfId="22" xr:uid="{1D8D5987-321F-4951-80F0-24E28C3252B4}"/>
    <cellStyle name="Comma 8 7" xfId="18" xr:uid="{FC08EE9E-87C8-4959-8B6A-92BF65435C4A}"/>
    <cellStyle name="Comma 9 9" xfId="20" xr:uid="{A0688FFC-B03C-43FC-959A-1FB77BB07080}"/>
    <cellStyle name="Hyperlink" xfId="2" builtinId="8"/>
    <cellStyle name="Normal" xfId="0" builtinId="0"/>
    <cellStyle name="Normal 13" xfId="3" xr:uid="{5DBF4142-FFB3-40E3-86FA-BB3733E094FA}"/>
    <cellStyle name="Normal 13 10" xfId="14" xr:uid="{2D4CC161-DB89-480B-BA13-694A6BB347CE}"/>
    <cellStyle name="Normal 13 11" xfId="5" xr:uid="{B8EDA084-B04F-4A69-8350-EBA72AB74685}"/>
    <cellStyle name="Normal 13 6" xfId="6" xr:uid="{6F3CC27D-A564-4B61-9C5E-67D054DE5811}"/>
    <cellStyle name="Normal 13 7" xfId="17" xr:uid="{6B0D4C0E-9AC3-4333-9DD9-EDF0183992BC}"/>
    <cellStyle name="Normal 13 8" xfId="13" xr:uid="{5E783F62-961F-4CC9-A248-3F01CD74AA54}"/>
    <cellStyle name="Normal 2 3" xfId="36" xr:uid="{B5DE4CA9-FF50-42D8-96B4-32DE43FF618A}"/>
    <cellStyle name="Normal 50" xfId="28" xr:uid="{8B832795-48CA-4C0D-B008-60DA1486CA73}"/>
    <cellStyle name="Normal 51" xfId="8" xr:uid="{ACC5124D-F3DE-405D-A775-D16CFEF7022B}"/>
    <cellStyle name="Normal 53" xfId="9" xr:uid="{EE0E8D86-6BA8-49CD-BFCD-B108F8E02E5D}"/>
    <cellStyle name="Normal 55" xfId="10" xr:uid="{0D37ED12-FFC0-4B0B-8871-E09F5462F629}"/>
    <cellStyle name="Normal 57" xfId="11" xr:uid="{D6D3BF42-0F7A-4EC7-B78E-060D48CE0439}"/>
    <cellStyle name="Normal 59" xfId="12" xr:uid="{BA8C1703-F4B7-4633-83EC-C46368016565}"/>
    <cellStyle name="Normal 67" xfId="30" xr:uid="{68F189DC-50B3-4A79-B24E-0F2C1C7D3324}"/>
    <cellStyle name="Normal 70" xfId="35" xr:uid="{138F9BB6-DBEB-4A36-9E57-AC4A0855BC74}"/>
    <cellStyle name="Normal 71" xfId="32" xr:uid="{5BE1843C-656F-462B-939D-4A2158236136}"/>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632923</xdr:colOff>
      <xdr:row>2</xdr:row>
      <xdr:rowOff>129269</xdr:rowOff>
    </xdr:from>
    <xdr:to>
      <xdr:col>7</xdr:col>
      <xdr:colOff>78465</xdr:colOff>
      <xdr:row>7</xdr:row>
      <xdr:rowOff>84819</xdr:rowOff>
    </xdr:to>
    <xdr:pic>
      <xdr:nvPicPr>
        <xdr:cNvPr id="2" name="Picture 1">
          <a:extLst>
            <a:ext uri="{FF2B5EF4-FFF2-40B4-BE49-F238E27FC236}">
              <a16:creationId xmlns:a16="http://schemas.microsoft.com/office/drawing/2014/main" id="{2C066E4D-D076-4D39-A4DE-FBAF3126E545}"/>
            </a:ext>
          </a:extLst>
        </xdr:cNvPr>
        <xdr:cNvPicPr>
          <a:picLocks noChangeAspect="1"/>
        </xdr:cNvPicPr>
      </xdr:nvPicPr>
      <xdr:blipFill>
        <a:blip xmlns:r="http://schemas.openxmlformats.org/officeDocument/2006/relationships" r:embed="rId1"/>
        <a:stretch>
          <a:fillRect/>
        </a:stretch>
      </xdr:blipFill>
      <xdr:spPr>
        <a:xfrm>
          <a:off x="636098" y="497569"/>
          <a:ext cx="4481092" cy="914400"/>
        </a:xfrm>
        <a:prstGeom prst="rect">
          <a:avLst/>
        </a:prstGeom>
      </xdr:spPr>
    </xdr:pic>
    <xdr:clientData/>
  </xdr:twoCellAnchor>
  <xdr:twoCellAnchor>
    <xdr:from>
      <xdr:col>0</xdr:col>
      <xdr:colOff>27214</xdr:colOff>
      <xdr:row>0</xdr:row>
      <xdr:rowOff>27214</xdr:rowOff>
    </xdr:from>
    <xdr:to>
      <xdr:col>17</xdr:col>
      <xdr:colOff>0</xdr:colOff>
      <xdr:row>34</xdr:row>
      <xdr:rowOff>163286</xdr:rowOff>
    </xdr:to>
    <xdr:sp macro="" textlink="" fLocksText="0">
      <xdr:nvSpPr>
        <xdr:cNvPr id="3" name="Rectangle 2">
          <a:extLst>
            <a:ext uri="{FF2B5EF4-FFF2-40B4-BE49-F238E27FC236}">
              <a16:creationId xmlns:a16="http://schemas.microsoft.com/office/drawing/2014/main" id="{65BFB11C-65D9-4B06-B2DA-1E0FB4CDA8F8}"/>
            </a:ext>
          </a:extLst>
        </xdr:cNvPr>
        <xdr:cNvSpPr/>
      </xdr:nvSpPr>
      <xdr:spPr>
        <a:xfrm>
          <a:off x="30389" y="30389"/>
          <a:ext cx="11390086" cy="8854622"/>
        </a:xfrm>
        <a:prstGeom prst="rect">
          <a:avLst/>
        </a:prstGeom>
        <a:noFill/>
        <a:ln w="38100">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en-CA"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2025%20SFI%20template\SFI_Template_v6.1_Newpages.xlsm" TargetMode="External"/><Relationship Id="rId1" Type="http://schemas.openxmlformats.org/officeDocument/2006/relationships/externalLinkPath" Target="file:///\\nappgse02.bns.bns\Finance\2025%20SFI%20template\SFI_Template_v6.1_Newpag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me"/>
      <sheetName val="Cover"/>
      <sheetName val="ToC"/>
      <sheetName val="Notes_1"/>
      <sheetName val="Notes_2"/>
      <sheetName val="EDTF"/>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TDM"/>
      <sheetName val="GTDAR"/>
    </sheetNames>
    <sheetDataSet>
      <sheetData sheetId="0">
        <row r="7">
          <cell r="D7" t="str">
            <v>FY2026</v>
          </cell>
        </row>
        <row r="8">
          <cell r="D8" t="str">
            <v>Q1 2026</v>
          </cell>
        </row>
        <row r="20">
          <cell r="I20" t="str">
            <v>ENGLISH</v>
          </cell>
        </row>
        <row r="21">
          <cell r="I21" t="str">
            <v>FRENCH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eny.grauman@scotiabank.com"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FB610-D218-4729-BFEE-8C21AEA635A6}">
  <sheetPr codeName="Sheet5">
    <pageSetUpPr fitToPage="1"/>
  </sheetPr>
  <dimension ref="B1:P34"/>
  <sheetViews>
    <sheetView showGridLines="0" tabSelected="1" zoomScale="90" zoomScaleNormal="90" workbookViewId="0"/>
  </sheetViews>
  <sheetFormatPr defaultColWidth="9.1796875" defaultRowHeight="15" customHeight="1" x14ac:dyDescent="0.35"/>
  <cols>
    <col min="1" max="1" width="20.7265625" customWidth="1"/>
    <col min="2" max="2" width="5.7265625" customWidth="1"/>
    <col min="3" max="17" width="9.1796875" customWidth="1"/>
    <col min="18" max="18" width="3" customWidth="1"/>
  </cols>
  <sheetData>
    <row r="1" spans="2:16" ht="14.5" x14ac:dyDescent="0.35"/>
    <row r="2" spans="2:16" ht="15" customHeight="1" x14ac:dyDescent="0.35">
      <c r="B2" s="1"/>
      <c r="C2" s="2"/>
      <c r="D2" s="2"/>
      <c r="E2" s="3"/>
      <c r="F2" s="3"/>
      <c r="G2" s="3"/>
      <c r="H2" s="3"/>
      <c r="I2" s="3"/>
      <c r="J2" s="3"/>
      <c r="K2" s="3"/>
      <c r="L2" s="3"/>
      <c r="M2" s="3"/>
      <c r="N2" s="3"/>
      <c r="O2" s="3"/>
      <c r="P2" s="3"/>
    </row>
    <row r="3" spans="2:16" ht="15" customHeight="1" x14ac:dyDescent="0.35">
      <c r="B3" s="1"/>
      <c r="C3" s="2"/>
      <c r="D3" s="2"/>
      <c r="E3" s="3"/>
      <c r="F3" s="3"/>
      <c r="G3" s="3"/>
      <c r="H3" s="3"/>
      <c r="I3" s="3"/>
      <c r="J3" s="3"/>
      <c r="K3" s="3"/>
      <c r="L3" s="3"/>
      <c r="M3" s="3"/>
      <c r="N3" s="3"/>
      <c r="O3" s="3"/>
      <c r="P3" s="3"/>
    </row>
    <row r="4" spans="2:16" ht="15" customHeight="1" x14ac:dyDescent="0.35">
      <c r="B4" s="1"/>
      <c r="C4" s="2"/>
      <c r="D4" s="2"/>
      <c r="E4" s="3"/>
      <c r="F4" s="3"/>
      <c r="G4" s="3"/>
      <c r="H4" s="3"/>
      <c r="I4" s="3"/>
      <c r="J4" s="3"/>
      <c r="K4" s="3"/>
      <c r="L4" s="3"/>
      <c r="M4" s="3"/>
      <c r="N4" s="3"/>
      <c r="O4" s="3"/>
      <c r="P4" s="3"/>
    </row>
    <row r="5" spans="2:16" ht="15" customHeight="1" x14ac:dyDescent="0.35">
      <c r="B5" s="1"/>
      <c r="C5" s="2"/>
      <c r="D5" s="2"/>
      <c r="E5" s="3"/>
      <c r="F5" s="3"/>
      <c r="G5" s="3"/>
      <c r="H5" s="3"/>
      <c r="I5" s="3"/>
      <c r="J5" s="3"/>
      <c r="K5" s="3"/>
      <c r="L5" s="3"/>
      <c r="M5" s="3"/>
      <c r="N5" s="3"/>
      <c r="O5" s="3"/>
      <c r="P5" s="3"/>
    </row>
    <row r="6" spans="2:16" ht="15" customHeight="1" x14ac:dyDescent="0.35">
      <c r="B6" s="1"/>
      <c r="C6" s="2"/>
      <c r="D6" s="2"/>
      <c r="E6" s="3"/>
      <c r="F6" s="3"/>
      <c r="G6" s="3"/>
      <c r="H6" s="3"/>
      <c r="I6" s="3"/>
      <c r="J6" s="3"/>
      <c r="K6" s="3"/>
      <c r="L6" s="3"/>
      <c r="M6" s="3"/>
      <c r="N6" s="3"/>
      <c r="O6" s="3"/>
      <c r="P6" s="3"/>
    </row>
    <row r="7" spans="2:16" ht="15" customHeight="1" x14ac:dyDescent="0.35">
      <c r="B7" s="1"/>
      <c r="C7" s="2"/>
      <c r="D7" s="2"/>
      <c r="E7" s="3"/>
      <c r="F7" s="3"/>
      <c r="G7" s="3"/>
      <c r="H7" s="3"/>
      <c r="I7" s="3"/>
      <c r="J7" s="3"/>
      <c r="K7" s="3"/>
      <c r="L7" s="3"/>
      <c r="M7" s="3"/>
      <c r="N7" s="3"/>
      <c r="O7" s="3"/>
      <c r="P7" s="3"/>
    </row>
    <row r="8" spans="2:16" ht="15" customHeight="1" x14ac:dyDescent="0.35">
      <c r="B8" s="1"/>
      <c r="C8" s="2"/>
      <c r="D8" s="2"/>
      <c r="E8" s="3"/>
      <c r="F8" s="3"/>
      <c r="G8" s="3"/>
      <c r="H8" s="3"/>
      <c r="I8" s="3"/>
      <c r="J8" s="3"/>
      <c r="K8" s="3"/>
      <c r="L8" s="3"/>
      <c r="M8" s="3"/>
      <c r="N8" s="3"/>
      <c r="O8" s="3"/>
      <c r="P8" s="3"/>
    </row>
    <row r="9" spans="2:16" ht="15" customHeight="1" x14ac:dyDescent="0.35">
      <c r="B9" s="1"/>
      <c r="C9" s="2"/>
      <c r="D9" s="2"/>
      <c r="E9" s="3"/>
      <c r="F9" s="3"/>
      <c r="G9" s="3"/>
      <c r="H9" s="3"/>
      <c r="I9" s="3"/>
      <c r="J9" s="3"/>
      <c r="K9" s="3"/>
      <c r="L9" s="3"/>
      <c r="M9" s="3"/>
      <c r="N9" s="3"/>
      <c r="O9" s="3"/>
      <c r="P9" s="3"/>
    </row>
    <row r="10" spans="2:16" ht="15" customHeight="1" x14ac:dyDescent="0.35">
      <c r="B10" s="1"/>
      <c r="C10" s="2"/>
      <c r="D10" s="2"/>
      <c r="E10" s="3"/>
      <c r="F10" s="3"/>
      <c r="G10" s="3"/>
      <c r="H10" s="3"/>
      <c r="I10" s="3"/>
      <c r="J10" s="3"/>
      <c r="K10" s="3"/>
      <c r="L10" s="3"/>
      <c r="M10" s="3"/>
      <c r="N10" s="3"/>
      <c r="O10" s="3"/>
      <c r="P10" s="3"/>
    </row>
    <row r="11" spans="2:16" ht="15" customHeight="1" x14ac:dyDescent="0.35">
      <c r="B11" s="1"/>
      <c r="C11" s="2"/>
      <c r="D11" s="2"/>
      <c r="E11" s="3"/>
      <c r="F11" s="3"/>
      <c r="G11" s="3"/>
      <c r="H11" s="3"/>
      <c r="I11" s="3"/>
      <c r="J11" s="3"/>
      <c r="K11" s="3"/>
      <c r="L11" s="3"/>
      <c r="M11" s="3"/>
      <c r="N11" s="3"/>
      <c r="O11" s="3"/>
      <c r="P11" s="3"/>
    </row>
    <row r="12" spans="2:16" ht="15" customHeight="1" x14ac:dyDescent="0.35">
      <c r="B12" s="1"/>
      <c r="C12" s="2"/>
      <c r="D12" s="2"/>
      <c r="E12" s="3"/>
      <c r="F12" s="3"/>
      <c r="G12" s="3"/>
      <c r="H12" s="3"/>
      <c r="I12" s="3"/>
      <c r="J12" s="3"/>
      <c r="K12" s="3"/>
      <c r="L12" s="3"/>
      <c r="M12" s="3"/>
      <c r="N12" s="3"/>
      <c r="O12" s="3"/>
      <c r="P12" s="3"/>
    </row>
    <row r="13" spans="2:16" ht="15" customHeight="1" x14ac:dyDescent="0.35">
      <c r="B13" s="1"/>
      <c r="C13" s="2"/>
      <c r="D13" s="2"/>
      <c r="E13" s="3"/>
      <c r="F13" s="3"/>
      <c r="G13" s="3"/>
      <c r="H13" s="3"/>
      <c r="I13" s="3"/>
      <c r="J13" s="3"/>
      <c r="K13" s="3"/>
      <c r="L13" s="3"/>
      <c r="M13" s="3"/>
      <c r="N13" s="3"/>
      <c r="O13" s="3"/>
      <c r="P13" s="3"/>
    </row>
    <row r="14" spans="2:16" ht="15" customHeight="1" x14ac:dyDescent="0.35">
      <c r="B14" s="2"/>
      <c r="C14" s="3"/>
      <c r="D14" s="3"/>
      <c r="E14" s="3"/>
      <c r="F14" s="3"/>
      <c r="G14" s="3"/>
      <c r="H14" s="3"/>
      <c r="I14" s="3"/>
      <c r="J14" s="3"/>
      <c r="K14" s="3"/>
      <c r="L14" s="3"/>
      <c r="M14" s="3"/>
      <c r="N14" s="3"/>
      <c r="O14" s="3"/>
      <c r="P14" s="3"/>
    </row>
    <row r="15" spans="2:16" ht="15" customHeight="1" x14ac:dyDescent="0.35">
      <c r="B15" s="2"/>
      <c r="C15" s="3"/>
      <c r="D15" s="3"/>
      <c r="E15" s="3"/>
      <c r="F15" s="3"/>
      <c r="G15" s="3"/>
      <c r="H15" s="3"/>
      <c r="I15" s="3"/>
      <c r="J15" s="3"/>
      <c r="K15" s="3"/>
      <c r="L15" s="3"/>
      <c r="M15" s="3"/>
      <c r="N15" s="3"/>
      <c r="O15" s="3"/>
      <c r="P15" s="3"/>
    </row>
    <row r="16" spans="2:16" ht="15" customHeight="1" x14ac:dyDescent="0.35">
      <c r="B16" s="2"/>
      <c r="C16" s="3"/>
      <c r="D16" s="3"/>
      <c r="E16" s="3"/>
      <c r="F16" s="3"/>
      <c r="G16" s="3"/>
      <c r="H16" s="3"/>
      <c r="I16" s="3"/>
      <c r="J16" s="3"/>
      <c r="K16" s="3"/>
      <c r="L16" s="3"/>
      <c r="M16" s="3"/>
      <c r="N16" s="3"/>
      <c r="O16" s="3"/>
      <c r="P16" s="3"/>
    </row>
    <row r="17" spans="2:16" ht="79.5" customHeight="1" x14ac:dyDescent="0.35">
      <c r="B17" s="1"/>
      <c r="C17" s="2466" t="s">
        <v>0</v>
      </c>
      <c r="D17" s="2466"/>
      <c r="E17" s="2466"/>
      <c r="F17" s="2466"/>
      <c r="G17" s="2466"/>
      <c r="H17" s="2466"/>
      <c r="I17" s="2466"/>
      <c r="J17" s="2466"/>
      <c r="K17" s="2466"/>
      <c r="L17" s="2466"/>
      <c r="M17" s="2466"/>
      <c r="N17" s="2466"/>
      <c r="O17" s="2466"/>
      <c r="P17" s="2466"/>
    </row>
    <row r="18" spans="2:16" ht="79.5" customHeight="1" x14ac:dyDescent="1.7">
      <c r="B18" s="1"/>
      <c r="C18" s="2467" t="s">
        <v>1</v>
      </c>
      <c r="D18" s="2467"/>
      <c r="E18" s="2467"/>
      <c r="F18" s="2467"/>
      <c r="G18" s="2467"/>
      <c r="H18" s="2467"/>
      <c r="I18" s="2467"/>
      <c r="J18" s="2467"/>
      <c r="K18" s="2467"/>
      <c r="L18" s="2467"/>
      <c r="M18" s="2467"/>
      <c r="N18" s="2467"/>
      <c r="O18" s="2467"/>
      <c r="P18" s="2467"/>
    </row>
    <row r="19" spans="2:16" ht="15" customHeight="1" x14ac:dyDescent="1.35">
      <c r="B19" s="1"/>
      <c r="C19" s="2468"/>
      <c r="D19" s="2468"/>
      <c r="E19" s="2468"/>
      <c r="F19" s="2468"/>
      <c r="G19" s="2468"/>
      <c r="H19" s="2468"/>
      <c r="I19" s="2468"/>
      <c r="J19" s="2468"/>
      <c r="K19" s="2468"/>
      <c r="L19" s="2468"/>
      <c r="M19" s="2468"/>
      <c r="N19" s="2468"/>
      <c r="O19" s="2468"/>
      <c r="P19" s="2468"/>
    </row>
    <row r="20" spans="2:16" ht="36" customHeight="1" x14ac:dyDescent="0.35">
      <c r="B20" s="1"/>
      <c r="C20" s="2469" t="s">
        <v>2</v>
      </c>
      <c r="D20" s="2469"/>
      <c r="E20" s="2469"/>
      <c r="F20" s="2469"/>
      <c r="G20" s="2469"/>
      <c r="H20" s="2469"/>
      <c r="I20" s="2469"/>
      <c r="J20" s="2469"/>
      <c r="K20" s="2469"/>
      <c r="L20" s="2469"/>
      <c r="M20" s="2469"/>
      <c r="N20" s="2469"/>
      <c r="O20" s="2469"/>
      <c r="P20" s="2469"/>
    </row>
    <row r="21" spans="2:16" ht="32.15" customHeight="1" x14ac:dyDescent="0.35">
      <c r="B21" s="1"/>
      <c r="C21" s="2470" t="s">
        <v>3</v>
      </c>
      <c r="D21" s="2470"/>
      <c r="E21" s="2470"/>
      <c r="F21" s="2470"/>
      <c r="G21" s="2470"/>
      <c r="H21" s="2470"/>
      <c r="I21" s="2470"/>
      <c r="J21" s="2470"/>
      <c r="K21" s="2470"/>
      <c r="L21" s="2470"/>
      <c r="M21" s="2470"/>
      <c r="N21" s="2470"/>
      <c r="O21" s="2470"/>
      <c r="P21" s="2470"/>
    </row>
    <row r="22" spans="2:16" ht="15" customHeight="1" x14ac:dyDescent="0.35">
      <c r="B22" s="1"/>
      <c r="C22" s="3"/>
      <c r="D22" s="3"/>
      <c r="E22" s="3"/>
      <c r="F22" s="3"/>
      <c r="G22" s="3"/>
      <c r="H22" s="3"/>
      <c r="I22" s="3"/>
      <c r="J22" s="3"/>
      <c r="K22" s="3"/>
      <c r="L22" s="3"/>
      <c r="M22" s="3"/>
      <c r="N22" s="3"/>
      <c r="O22" s="3"/>
      <c r="P22" s="3"/>
    </row>
    <row r="23" spans="2:16" ht="15" customHeight="1" x14ac:dyDescent="0.35">
      <c r="B23" s="1"/>
      <c r="C23" s="3"/>
      <c r="D23" s="3"/>
      <c r="E23" s="3"/>
      <c r="F23" s="3"/>
      <c r="G23" s="3"/>
      <c r="H23" s="3"/>
      <c r="I23" s="3"/>
      <c r="J23" s="3"/>
      <c r="K23" s="3"/>
      <c r="L23" s="3"/>
      <c r="M23" s="3"/>
      <c r="N23" s="3"/>
      <c r="O23" s="3"/>
      <c r="P23" s="3"/>
    </row>
    <row r="24" spans="2:16" ht="15" customHeight="1" x14ac:dyDescent="0.35">
      <c r="B24" s="1"/>
      <c r="C24" s="3"/>
      <c r="D24" s="3"/>
      <c r="E24" s="3"/>
      <c r="F24" s="3"/>
      <c r="G24" s="3"/>
      <c r="H24" s="3"/>
      <c r="I24" s="3"/>
      <c r="J24" s="3"/>
      <c r="K24" s="3"/>
      <c r="L24" s="3"/>
      <c r="M24" s="3"/>
      <c r="N24" s="3"/>
      <c r="O24" s="3"/>
      <c r="P24" s="3"/>
    </row>
    <row r="25" spans="2:16" ht="15" customHeight="1" x14ac:dyDescent="0.35">
      <c r="B25" s="1"/>
      <c r="C25" s="3"/>
      <c r="D25" s="3"/>
      <c r="E25" s="3"/>
      <c r="F25" s="3"/>
      <c r="G25" s="3"/>
      <c r="H25" s="3"/>
      <c r="I25" s="3"/>
      <c r="J25" s="3"/>
      <c r="K25" s="3"/>
      <c r="L25" s="3"/>
      <c r="M25" s="3"/>
      <c r="N25" s="3"/>
      <c r="O25" s="3"/>
      <c r="P25" s="3"/>
    </row>
    <row r="26" spans="2:16" ht="15" customHeight="1" x14ac:dyDescent="0.35">
      <c r="B26" s="1"/>
      <c r="C26" s="3"/>
      <c r="D26" s="3"/>
      <c r="E26" s="3"/>
      <c r="F26" s="3"/>
      <c r="G26" s="3"/>
      <c r="H26" s="3"/>
      <c r="I26" s="3"/>
      <c r="J26" s="3"/>
      <c r="K26" s="3"/>
      <c r="L26" s="3"/>
      <c r="M26" s="3"/>
      <c r="N26" s="3"/>
      <c r="O26" s="3"/>
      <c r="P26" s="3"/>
    </row>
    <row r="27" spans="2:16" ht="15" customHeight="1" x14ac:dyDescent="0.35">
      <c r="B27" s="1"/>
      <c r="C27" s="3"/>
      <c r="D27" s="3"/>
      <c r="E27" s="3"/>
      <c r="F27" s="3"/>
      <c r="G27" s="3"/>
      <c r="H27" s="3"/>
      <c r="I27" s="3"/>
      <c r="J27" s="3"/>
      <c r="K27" s="3"/>
      <c r="L27" s="3"/>
      <c r="M27" s="3"/>
      <c r="N27" s="3"/>
      <c r="O27" s="3"/>
      <c r="P27" s="3"/>
    </row>
    <row r="28" spans="2:16" ht="15" customHeight="1" x14ac:dyDescent="0.35">
      <c r="B28" s="1"/>
      <c r="C28" s="3"/>
      <c r="D28" s="3"/>
      <c r="E28" s="3"/>
      <c r="F28" s="3"/>
      <c r="G28" s="3"/>
      <c r="H28" s="3"/>
      <c r="I28" s="3"/>
      <c r="J28" s="3"/>
      <c r="K28" s="3"/>
      <c r="L28" s="3"/>
      <c r="M28" s="3"/>
      <c r="N28" s="3"/>
      <c r="O28" s="3"/>
      <c r="P28" s="3"/>
    </row>
    <row r="29" spans="2:16" ht="20.149999999999999" customHeight="1" x14ac:dyDescent="0.35">
      <c r="B29" s="1"/>
      <c r="C29" s="2465"/>
      <c r="D29" s="2465"/>
      <c r="E29" s="2465"/>
      <c r="F29" s="2465"/>
      <c r="G29" s="2465"/>
      <c r="H29" s="2465"/>
      <c r="I29" s="2465"/>
      <c r="J29" s="2465"/>
      <c r="K29" s="2465"/>
      <c r="L29" s="2465"/>
      <c r="M29" s="2465"/>
      <c r="N29" s="2465"/>
      <c r="O29" s="2465"/>
      <c r="P29" s="2465"/>
    </row>
    <row r="30" spans="2:16" ht="20.149999999999999" customHeight="1" x14ac:dyDescent="0.55000000000000004">
      <c r="B30" s="1"/>
      <c r="C30" s="2463" t="s">
        <v>4</v>
      </c>
      <c r="D30" s="2463"/>
      <c r="E30" s="2463"/>
      <c r="F30" s="2463"/>
      <c r="G30" s="2463"/>
      <c r="H30" s="2463"/>
      <c r="I30" s="2463"/>
      <c r="J30" s="2463"/>
      <c r="K30" s="2463"/>
      <c r="L30" s="2463"/>
      <c r="M30" s="2463"/>
      <c r="N30" s="2463"/>
      <c r="O30" s="2463"/>
      <c r="P30" s="2463"/>
    </row>
    <row r="31" spans="2:16" ht="15" customHeight="1" x14ac:dyDescent="0.35">
      <c r="B31" s="1"/>
      <c r="C31" s="2464"/>
      <c r="D31" s="2464"/>
      <c r="E31" s="2464"/>
      <c r="F31" s="2464"/>
      <c r="G31" s="2464"/>
      <c r="H31" s="2464"/>
      <c r="I31" s="2464"/>
      <c r="J31" s="2464"/>
      <c r="K31" s="2464"/>
      <c r="L31" s="2464"/>
      <c r="M31" s="2464"/>
      <c r="N31" s="2464"/>
      <c r="O31" s="2464"/>
      <c r="P31" s="2464"/>
    </row>
    <row r="32" spans="2:16" ht="15" customHeight="1" x14ac:dyDescent="0.35">
      <c r="B32" s="1"/>
      <c r="C32" s="2464" t="s">
        <v>5</v>
      </c>
      <c r="D32" s="2464"/>
      <c r="E32" s="2464"/>
      <c r="F32" s="2464"/>
      <c r="G32" s="2464"/>
      <c r="H32" s="2464"/>
      <c r="I32" s="2464"/>
      <c r="J32" s="2464"/>
      <c r="K32" s="2464"/>
      <c r="L32" s="2464"/>
      <c r="M32" s="2464"/>
      <c r="N32" s="2464"/>
      <c r="O32" s="2464"/>
      <c r="P32" s="2464"/>
    </row>
    <row r="33" spans="2:16" ht="15" customHeight="1" x14ac:dyDescent="0.35">
      <c r="B33" s="1"/>
      <c r="C33" s="2464" t="s">
        <v>6</v>
      </c>
      <c r="D33" s="2464"/>
      <c r="E33" s="2464"/>
      <c r="F33" s="2464"/>
      <c r="G33" s="2464"/>
      <c r="H33" s="2464"/>
      <c r="I33" s="2464"/>
      <c r="J33" s="2464"/>
      <c r="K33" s="2464"/>
      <c r="L33" s="2464"/>
      <c r="M33" s="2464"/>
      <c r="N33" s="2464"/>
      <c r="O33" s="2464"/>
      <c r="P33" s="2464"/>
    </row>
    <row r="34" spans="2:16" ht="15" customHeight="1" x14ac:dyDescent="0.35">
      <c r="B34" s="1"/>
      <c r="C34" s="2464"/>
      <c r="D34" s="2464"/>
      <c r="E34" s="2464"/>
      <c r="F34" s="2464"/>
      <c r="G34" s="2464"/>
      <c r="H34" s="2464"/>
      <c r="I34" s="2464"/>
      <c r="J34" s="2464"/>
      <c r="K34" s="2464"/>
      <c r="L34" s="2464"/>
      <c r="M34" s="2464"/>
      <c r="N34" s="2464"/>
      <c r="O34" s="2464"/>
      <c r="P34" s="2464"/>
    </row>
  </sheetData>
  <mergeCells count="11">
    <mergeCell ref="C29:P29"/>
    <mergeCell ref="C17:P17"/>
    <mergeCell ref="C18:P18"/>
    <mergeCell ref="C19:P19"/>
    <mergeCell ref="C20:P20"/>
    <mergeCell ref="C21:P21"/>
    <mergeCell ref="C30:P30"/>
    <mergeCell ref="C31:P31"/>
    <mergeCell ref="C32:P32"/>
    <mergeCell ref="C33:P33"/>
    <mergeCell ref="C34:P34"/>
  </mergeCells>
  <hyperlinks>
    <hyperlink ref="C32" r:id="rId1" display="meny.grauman@scotiabank.com" xr:uid="{FAEE97F6-8B4E-439E-B06D-5283B5FF3168}"/>
  </hyperlinks>
  <pageMargins left="0.5" right="0.5" top="0.5" bottom="0.5" header="0.25" footer="0.25"/>
  <pageSetup scale="77" firstPageNumber="6" orientation="landscape" useFirstPageNumber="1"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09E8D-BED6-4E7F-B8AA-584B652EF4F0}">
  <sheetPr>
    <pageSetUpPr fitToPage="1"/>
  </sheetPr>
  <dimension ref="A1:L54"/>
  <sheetViews>
    <sheetView showGridLines="0" topLeftCell="A17" zoomScaleNormal="100" workbookViewId="0"/>
  </sheetViews>
  <sheetFormatPr defaultRowHeight="12.5" x14ac:dyDescent="0.25"/>
  <cols>
    <col min="1" max="1" width="78.1796875" style="23" customWidth="1"/>
    <col min="2" max="12" width="12.7265625" style="23" customWidth="1"/>
    <col min="13" max="16384" width="8.7265625" style="23"/>
  </cols>
  <sheetData>
    <row r="1" spans="1:12" ht="20" customHeight="1" x14ac:dyDescent="0.25">
      <c r="A1" s="22" t="s">
        <v>12</v>
      </c>
    </row>
    <row r="2" spans="1:12" ht="25.4" customHeight="1" x14ac:dyDescent="0.25">
      <c r="A2" s="2522" t="s">
        <v>322</v>
      </c>
      <c r="B2" s="2523" t="s">
        <v>14</v>
      </c>
      <c r="C2" s="2523" t="s">
        <v>14</v>
      </c>
      <c r="D2" s="2523" t="s">
        <v>14</v>
      </c>
      <c r="E2" s="2523" t="s">
        <v>14</v>
      </c>
      <c r="F2" s="2523" t="s">
        <v>14</v>
      </c>
      <c r="G2" s="2523" t="s">
        <v>14</v>
      </c>
      <c r="H2" s="2523" t="s">
        <v>14</v>
      </c>
      <c r="I2" s="2523" t="s">
        <v>14</v>
      </c>
      <c r="J2" s="2523" t="s">
        <v>14</v>
      </c>
      <c r="K2" s="2523" t="s">
        <v>14</v>
      </c>
      <c r="L2" s="2523" t="s">
        <v>14</v>
      </c>
    </row>
    <row r="3" spans="1:12" ht="14.5" customHeight="1" x14ac:dyDescent="0.25">
      <c r="A3" s="446"/>
      <c r="B3" s="447" t="s">
        <v>323</v>
      </c>
      <c r="C3" s="2524" t="s">
        <v>324</v>
      </c>
      <c r="D3" s="2525" t="s">
        <v>14</v>
      </c>
      <c r="E3" s="2525" t="s">
        <v>14</v>
      </c>
      <c r="F3" s="2526" t="s">
        <v>14</v>
      </c>
      <c r="G3" s="2524" t="s">
        <v>325</v>
      </c>
      <c r="H3" s="2525" t="s">
        <v>14</v>
      </c>
      <c r="I3" s="2525" t="s">
        <v>14</v>
      </c>
      <c r="J3" s="2526" t="s">
        <v>14</v>
      </c>
      <c r="K3" s="2527" t="s">
        <v>165</v>
      </c>
      <c r="L3" s="2527" t="s">
        <v>14</v>
      </c>
    </row>
    <row r="4" spans="1:12" ht="14.5" customHeight="1" x14ac:dyDescent="0.25">
      <c r="A4" s="448"/>
      <c r="B4" s="449" t="s">
        <v>167</v>
      </c>
      <c r="C4" s="450" t="s">
        <v>168</v>
      </c>
      <c r="D4" s="451" t="s">
        <v>169</v>
      </c>
      <c r="E4" s="451" t="s">
        <v>170</v>
      </c>
      <c r="F4" s="452" t="s">
        <v>171</v>
      </c>
      <c r="G4" s="450" t="s">
        <v>172</v>
      </c>
      <c r="H4" s="451" t="s">
        <v>173</v>
      </c>
      <c r="I4" s="451" t="s">
        <v>174</v>
      </c>
      <c r="J4" s="452" t="s">
        <v>175</v>
      </c>
      <c r="K4" s="453">
        <v>2025</v>
      </c>
      <c r="L4" s="454">
        <v>2024</v>
      </c>
    </row>
    <row r="5" spans="1:12" ht="15" customHeight="1" x14ac:dyDescent="0.25">
      <c r="A5" s="455" t="s">
        <v>326</v>
      </c>
      <c r="B5" s="456"/>
      <c r="C5" s="457"/>
      <c r="D5" s="458"/>
      <c r="E5" s="458"/>
      <c r="F5" s="459"/>
      <c r="G5" s="460"/>
      <c r="H5" s="458"/>
      <c r="I5" s="458"/>
      <c r="J5" s="459"/>
      <c r="K5" s="461"/>
      <c r="L5" s="462"/>
    </row>
    <row r="6" spans="1:12" ht="15" customHeight="1" x14ac:dyDescent="0.25">
      <c r="A6" s="463" t="s">
        <v>286</v>
      </c>
      <c r="B6" s="464">
        <v>2146</v>
      </c>
      <c r="C6" s="465">
        <v>2273</v>
      </c>
      <c r="D6" s="466">
        <v>2245</v>
      </c>
      <c r="E6" s="466">
        <v>2179</v>
      </c>
      <c r="F6" s="467">
        <v>2169</v>
      </c>
      <c r="G6" s="468">
        <v>2147</v>
      </c>
      <c r="H6" s="469">
        <v>2226</v>
      </c>
      <c r="I6" s="469">
        <v>2254</v>
      </c>
      <c r="J6" s="470">
        <v>2240</v>
      </c>
      <c r="K6" s="471">
        <v>8866</v>
      </c>
      <c r="L6" s="472">
        <v>8867</v>
      </c>
    </row>
    <row r="7" spans="1:12" ht="15" customHeight="1" x14ac:dyDescent="0.25">
      <c r="A7" s="463" t="s">
        <v>327</v>
      </c>
      <c r="B7" s="464">
        <v>815</v>
      </c>
      <c r="C7" s="465">
        <v>778</v>
      </c>
      <c r="D7" s="466">
        <v>758</v>
      </c>
      <c r="E7" s="466">
        <v>780</v>
      </c>
      <c r="F7" s="467">
        <v>861</v>
      </c>
      <c r="G7" s="468">
        <v>712</v>
      </c>
      <c r="H7" s="469">
        <v>747</v>
      </c>
      <c r="I7" s="469">
        <v>706</v>
      </c>
      <c r="J7" s="470">
        <v>834</v>
      </c>
      <c r="K7" s="471">
        <v>3177</v>
      </c>
      <c r="L7" s="472">
        <v>2999</v>
      </c>
    </row>
    <row r="8" spans="1:12" ht="15" customHeight="1" x14ac:dyDescent="0.25">
      <c r="A8" s="473" t="s">
        <v>288</v>
      </c>
      <c r="B8" s="474">
        <v>667</v>
      </c>
      <c r="C8" s="465">
        <v>654</v>
      </c>
      <c r="D8" s="466">
        <v>657</v>
      </c>
      <c r="E8" s="466">
        <v>662</v>
      </c>
      <c r="F8" s="467">
        <v>678</v>
      </c>
      <c r="G8" s="475">
        <v>621</v>
      </c>
      <c r="H8" s="476">
        <v>658</v>
      </c>
      <c r="I8" s="476">
        <v>647</v>
      </c>
      <c r="J8" s="477">
        <v>690</v>
      </c>
      <c r="K8" s="478">
        <v>2651</v>
      </c>
      <c r="L8" s="479">
        <v>2616</v>
      </c>
    </row>
    <row r="9" spans="1:12" ht="15" customHeight="1" x14ac:dyDescent="0.25">
      <c r="A9" s="473" t="s">
        <v>328</v>
      </c>
      <c r="B9" s="474">
        <v>48</v>
      </c>
      <c r="C9" s="465">
        <v>40</v>
      </c>
      <c r="D9" s="466">
        <v>39</v>
      </c>
      <c r="E9" s="466">
        <v>38</v>
      </c>
      <c r="F9" s="467">
        <v>35</v>
      </c>
      <c r="G9" s="475">
        <v>36</v>
      </c>
      <c r="H9" s="476">
        <v>36</v>
      </c>
      <c r="I9" s="476">
        <v>24</v>
      </c>
      <c r="J9" s="477">
        <v>34</v>
      </c>
      <c r="K9" s="478">
        <v>152</v>
      </c>
      <c r="L9" s="479">
        <v>130</v>
      </c>
    </row>
    <row r="10" spans="1:12" ht="15" customHeight="1" x14ac:dyDescent="0.25">
      <c r="A10" s="473" t="s">
        <v>329</v>
      </c>
      <c r="B10" s="474">
        <v>100</v>
      </c>
      <c r="C10" s="465">
        <v>84</v>
      </c>
      <c r="D10" s="466">
        <v>62</v>
      </c>
      <c r="E10" s="466">
        <v>80</v>
      </c>
      <c r="F10" s="467">
        <v>148</v>
      </c>
      <c r="G10" s="475">
        <v>55</v>
      </c>
      <c r="H10" s="476">
        <v>53</v>
      </c>
      <c r="I10" s="476">
        <v>35</v>
      </c>
      <c r="J10" s="477">
        <v>110</v>
      </c>
      <c r="K10" s="478">
        <v>374</v>
      </c>
      <c r="L10" s="479">
        <v>253</v>
      </c>
    </row>
    <row r="11" spans="1:12" ht="15" customHeight="1" x14ac:dyDescent="0.25">
      <c r="A11" s="480" t="s">
        <v>330</v>
      </c>
      <c r="B11" s="464">
        <v>2961</v>
      </c>
      <c r="C11" s="465">
        <v>3051</v>
      </c>
      <c r="D11" s="466">
        <v>3003</v>
      </c>
      <c r="E11" s="466">
        <v>2959</v>
      </c>
      <c r="F11" s="467">
        <v>3030</v>
      </c>
      <c r="G11" s="468">
        <v>2859</v>
      </c>
      <c r="H11" s="469">
        <v>2973</v>
      </c>
      <c r="I11" s="469">
        <v>2960</v>
      </c>
      <c r="J11" s="470">
        <v>3074</v>
      </c>
      <c r="K11" s="471">
        <v>12043</v>
      </c>
      <c r="L11" s="472">
        <v>11866</v>
      </c>
    </row>
    <row r="12" spans="1:12" ht="15" customHeight="1" x14ac:dyDescent="0.25">
      <c r="A12" s="463" t="s">
        <v>266</v>
      </c>
      <c r="B12" s="481">
        <v>536</v>
      </c>
      <c r="C12" s="465">
        <v>595</v>
      </c>
      <c r="D12" s="466">
        <v>562</v>
      </c>
      <c r="E12" s="466">
        <v>550</v>
      </c>
      <c r="F12" s="482">
        <v>602</v>
      </c>
      <c r="G12" s="468">
        <v>556</v>
      </c>
      <c r="H12" s="469">
        <v>589</v>
      </c>
      <c r="I12" s="469">
        <v>566</v>
      </c>
      <c r="J12" s="470">
        <v>574</v>
      </c>
      <c r="K12" s="471">
        <v>2309</v>
      </c>
      <c r="L12" s="472">
        <v>2285</v>
      </c>
    </row>
    <row r="13" spans="1:12" ht="15" customHeight="1" x14ac:dyDescent="0.25">
      <c r="A13" s="463" t="s">
        <v>331</v>
      </c>
      <c r="B13" s="481">
        <v>1460</v>
      </c>
      <c r="C13" s="465">
        <v>1577</v>
      </c>
      <c r="D13" s="466">
        <v>1511</v>
      </c>
      <c r="E13" s="466">
        <v>1523</v>
      </c>
      <c r="F13" s="482">
        <v>1553</v>
      </c>
      <c r="G13" s="468">
        <v>1491</v>
      </c>
      <c r="H13" s="469">
        <v>1550</v>
      </c>
      <c r="I13" s="469">
        <v>1547</v>
      </c>
      <c r="J13" s="470">
        <v>1582</v>
      </c>
      <c r="K13" s="471">
        <v>6164</v>
      </c>
      <c r="L13" s="472">
        <v>6170</v>
      </c>
    </row>
    <row r="14" spans="1:12" ht="15" customHeight="1" x14ac:dyDescent="0.25">
      <c r="A14" s="480" t="s">
        <v>268</v>
      </c>
      <c r="B14" s="481">
        <v>965</v>
      </c>
      <c r="C14" s="465">
        <v>879</v>
      </c>
      <c r="D14" s="466">
        <v>930</v>
      </c>
      <c r="E14" s="466">
        <v>886</v>
      </c>
      <c r="F14" s="482">
        <v>875</v>
      </c>
      <c r="G14" s="468">
        <v>812</v>
      </c>
      <c r="H14" s="469">
        <v>834</v>
      </c>
      <c r="I14" s="469">
        <v>847</v>
      </c>
      <c r="J14" s="470">
        <v>918</v>
      </c>
      <c r="K14" s="471">
        <v>3570</v>
      </c>
      <c r="L14" s="472">
        <v>3411</v>
      </c>
    </row>
    <row r="15" spans="1:12" ht="15" customHeight="1" x14ac:dyDescent="0.25">
      <c r="A15" s="463" t="s">
        <v>332</v>
      </c>
      <c r="B15" s="481">
        <v>228</v>
      </c>
      <c r="C15" s="465">
        <v>201</v>
      </c>
      <c r="D15" s="466">
        <v>219</v>
      </c>
      <c r="E15" s="466">
        <v>172</v>
      </c>
      <c r="F15" s="482">
        <v>189</v>
      </c>
      <c r="G15" s="468">
        <v>168</v>
      </c>
      <c r="H15" s="469">
        <v>170</v>
      </c>
      <c r="I15" s="469">
        <v>184</v>
      </c>
      <c r="J15" s="470">
        <v>183</v>
      </c>
      <c r="K15" s="471">
        <v>781</v>
      </c>
      <c r="L15" s="472">
        <v>705</v>
      </c>
    </row>
    <row r="16" spans="1:12" ht="15" customHeight="1" x14ac:dyDescent="0.25">
      <c r="A16" s="480" t="s">
        <v>292</v>
      </c>
      <c r="B16" s="481">
        <v>737</v>
      </c>
      <c r="C16" s="465">
        <v>678</v>
      </c>
      <c r="D16" s="466">
        <v>711</v>
      </c>
      <c r="E16" s="466">
        <v>714</v>
      </c>
      <c r="F16" s="482">
        <v>686</v>
      </c>
      <c r="G16" s="468">
        <v>644</v>
      </c>
      <c r="H16" s="469">
        <v>664</v>
      </c>
      <c r="I16" s="469">
        <v>663</v>
      </c>
      <c r="J16" s="470">
        <v>735</v>
      </c>
      <c r="K16" s="471">
        <v>2789</v>
      </c>
      <c r="L16" s="472">
        <v>2706</v>
      </c>
    </row>
    <row r="17" spans="1:12" ht="15" customHeight="1" x14ac:dyDescent="0.25">
      <c r="A17" s="480" t="s">
        <v>333</v>
      </c>
      <c r="B17" s="481">
        <v>20</v>
      </c>
      <c r="C17" s="465">
        <v>44</v>
      </c>
      <c r="D17" s="466">
        <v>41</v>
      </c>
      <c r="E17" s="466">
        <v>38</v>
      </c>
      <c r="F17" s="482">
        <v>35</v>
      </c>
      <c r="G17" s="468">
        <v>44</v>
      </c>
      <c r="H17" s="469">
        <v>35</v>
      </c>
      <c r="I17" s="469">
        <v>24</v>
      </c>
      <c r="J17" s="470">
        <v>22</v>
      </c>
      <c r="K17" s="471">
        <v>158</v>
      </c>
      <c r="L17" s="472">
        <v>125</v>
      </c>
    </row>
    <row r="18" spans="1:12" ht="15" customHeight="1" x14ac:dyDescent="0.25">
      <c r="A18" s="480" t="s">
        <v>334</v>
      </c>
      <c r="B18" s="481">
        <v>717</v>
      </c>
      <c r="C18" s="465">
        <v>634</v>
      </c>
      <c r="D18" s="466">
        <v>670</v>
      </c>
      <c r="E18" s="466">
        <v>676</v>
      </c>
      <c r="F18" s="482">
        <v>651</v>
      </c>
      <c r="G18" s="468">
        <v>600</v>
      </c>
      <c r="H18" s="469">
        <v>629</v>
      </c>
      <c r="I18" s="469">
        <v>639</v>
      </c>
      <c r="J18" s="470">
        <v>713</v>
      </c>
      <c r="K18" s="468">
        <v>2631</v>
      </c>
      <c r="L18" s="469">
        <v>2581</v>
      </c>
    </row>
    <row r="19" spans="1:12" ht="15" customHeight="1" x14ac:dyDescent="0.25">
      <c r="A19" s="483" t="s">
        <v>294</v>
      </c>
      <c r="B19" s="484"/>
      <c r="C19" s="485"/>
      <c r="D19" s="486"/>
      <c r="E19" s="486"/>
      <c r="F19" s="487"/>
      <c r="G19" s="488"/>
      <c r="H19" s="486"/>
      <c r="I19" s="486"/>
      <c r="J19" s="487"/>
      <c r="K19" s="489"/>
      <c r="L19" s="490"/>
    </row>
    <row r="20" spans="1:12" ht="15" customHeight="1" x14ac:dyDescent="0.25">
      <c r="A20" s="491" t="s">
        <v>335</v>
      </c>
      <c r="B20" s="492">
        <v>4.54</v>
      </c>
      <c r="C20" s="493">
        <v>4.54</v>
      </c>
      <c r="D20" s="494">
        <v>4.54</v>
      </c>
      <c r="E20" s="494">
        <v>4.5</v>
      </c>
      <c r="F20" s="495">
        <v>4.4000000000000004</v>
      </c>
      <c r="G20" s="493">
        <v>4.42</v>
      </c>
      <c r="H20" s="496">
        <v>4.41</v>
      </c>
      <c r="I20" s="496">
        <v>4.46</v>
      </c>
      <c r="J20" s="497">
        <v>4.3499999999999996</v>
      </c>
      <c r="K20" s="498">
        <v>4.5</v>
      </c>
      <c r="L20" s="499">
        <v>4.41</v>
      </c>
    </row>
    <row r="21" spans="1:12" ht="15" customHeight="1" x14ac:dyDescent="0.25">
      <c r="A21" s="463" t="s">
        <v>336</v>
      </c>
      <c r="B21" s="500">
        <v>1.1599999999999999</v>
      </c>
      <c r="C21" s="501">
        <v>1.24</v>
      </c>
      <c r="D21" s="502">
        <v>1.1200000000000001</v>
      </c>
      <c r="E21" s="502">
        <v>1.19</v>
      </c>
      <c r="F21" s="503">
        <v>1.27</v>
      </c>
      <c r="G21" s="501">
        <v>1.31</v>
      </c>
      <c r="H21" s="504">
        <v>1.27</v>
      </c>
      <c r="I21" s="504">
        <v>1.3</v>
      </c>
      <c r="J21" s="505">
        <v>1.1299999999999999</v>
      </c>
      <c r="K21" s="506">
        <v>1.21</v>
      </c>
      <c r="L21" s="507">
        <v>1.25</v>
      </c>
    </row>
    <row r="22" spans="1:12" ht="15" customHeight="1" x14ac:dyDescent="0.25">
      <c r="A22" s="508" t="s">
        <v>337</v>
      </c>
      <c r="B22" s="509">
        <v>16</v>
      </c>
      <c r="C22" s="510">
        <v>13.9</v>
      </c>
      <c r="D22" s="511">
        <v>14.9</v>
      </c>
      <c r="E22" s="511">
        <v>15.3</v>
      </c>
      <c r="F22" s="512">
        <v>14.2</v>
      </c>
      <c r="G22" s="513">
        <v>12.7</v>
      </c>
      <c r="H22" s="514">
        <v>13.1</v>
      </c>
      <c r="I22" s="514">
        <v>13.6</v>
      </c>
      <c r="J22" s="515">
        <v>14.5</v>
      </c>
      <c r="K22" s="516">
        <v>14.6</v>
      </c>
      <c r="L22" s="517">
        <v>13.5</v>
      </c>
    </row>
    <row r="23" spans="1:12" ht="15" customHeight="1" x14ac:dyDescent="0.25">
      <c r="A23" s="463" t="s">
        <v>338</v>
      </c>
      <c r="B23" s="500">
        <v>1.37</v>
      </c>
      <c r="C23" s="501">
        <v>1.44</v>
      </c>
      <c r="D23" s="502">
        <v>1.39</v>
      </c>
      <c r="E23" s="502">
        <v>1.37</v>
      </c>
      <c r="F23" s="503">
        <v>1.46</v>
      </c>
      <c r="G23" s="501">
        <v>1.37</v>
      </c>
      <c r="H23" s="504">
        <v>1.39</v>
      </c>
      <c r="I23" s="504">
        <v>1.38</v>
      </c>
      <c r="J23" s="505">
        <v>1.35</v>
      </c>
      <c r="K23" s="506">
        <v>1.41</v>
      </c>
      <c r="L23" s="507">
        <v>1.37</v>
      </c>
    </row>
    <row r="24" spans="1:12" ht="15" customHeight="1" x14ac:dyDescent="0.25">
      <c r="A24" s="463" t="s">
        <v>339</v>
      </c>
      <c r="B24" s="500">
        <v>1.23</v>
      </c>
      <c r="C24" s="501">
        <v>1.35</v>
      </c>
      <c r="D24" s="502">
        <v>1.29</v>
      </c>
      <c r="E24" s="502">
        <v>1.31</v>
      </c>
      <c r="F24" s="503">
        <v>1.39</v>
      </c>
      <c r="G24" s="501">
        <v>1.42</v>
      </c>
      <c r="H24" s="504">
        <v>1.46</v>
      </c>
      <c r="I24" s="504">
        <v>1.38</v>
      </c>
      <c r="J24" s="505">
        <v>1.35</v>
      </c>
      <c r="K24" s="506">
        <v>1.34</v>
      </c>
      <c r="L24" s="507">
        <v>1.4</v>
      </c>
    </row>
    <row r="25" spans="1:12" ht="15" customHeight="1" x14ac:dyDescent="0.25">
      <c r="A25" s="463" t="s">
        <v>340</v>
      </c>
      <c r="B25" s="509">
        <v>49.3</v>
      </c>
      <c r="C25" s="510">
        <v>51.7</v>
      </c>
      <c r="D25" s="511">
        <v>50.3</v>
      </c>
      <c r="E25" s="511">
        <v>51.4</v>
      </c>
      <c r="F25" s="512">
        <v>51.3</v>
      </c>
      <c r="G25" s="513">
        <v>52.2</v>
      </c>
      <c r="H25" s="514">
        <v>52.1</v>
      </c>
      <c r="I25" s="514">
        <v>52.3</v>
      </c>
      <c r="J25" s="515">
        <v>51.5</v>
      </c>
      <c r="K25" s="516">
        <v>51.2</v>
      </c>
      <c r="L25" s="517">
        <v>52</v>
      </c>
    </row>
    <row r="26" spans="1:12" ht="15" customHeight="1" x14ac:dyDescent="0.25">
      <c r="A26" s="483" t="s">
        <v>341</v>
      </c>
      <c r="B26" s="518"/>
      <c r="C26" s="519"/>
      <c r="D26" s="520"/>
      <c r="E26" s="520"/>
      <c r="F26" s="521"/>
      <c r="G26" s="522"/>
      <c r="H26" s="523"/>
      <c r="I26" s="523"/>
      <c r="J26" s="524"/>
      <c r="K26" s="525"/>
      <c r="L26" s="526"/>
    </row>
    <row r="27" spans="1:12" ht="15" customHeight="1" x14ac:dyDescent="0.25">
      <c r="A27" s="527" t="s">
        <v>302</v>
      </c>
      <c r="B27" s="528">
        <v>54.9</v>
      </c>
      <c r="C27" s="529">
        <v>56.3</v>
      </c>
      <c r="D27" s="530">
        <v>54.9</v>
      </c>
      <c r="E27" s="530">
        <v>54.9</v>
      </c>
      <c r="F27" s="531">
        <v>53.6</v>
      </c>
      <c r="G27" s="529">
        <v>53.1</v>
      </c>
      <c r="H27" s="532">
        <v>54.6</v>
      </c>
      <c r="I27" s="532">
        <v>53.6</v>
      </c>
      <c r="J27" s="533">
        <v>53.9</v>
      </c>
      <c r="K27" s="534">
        <v>55</v>
      </c>
      <c r="L27" s="535">
        <v>53.8</v>
      </c>
    </row>
    <row r="28" spans="1:12" ht="15" customHeight="1" x14ac:dyDescent="0.25">
      <c r="A28" s="536" t="s">
        <v>342</v>
      </c>
      <c r="B28" s="537">
        <v>19.100000000000001</v>
      </c>
      <c r="C28" s="538">
        <v>20.8</v>
      </c>
      <c r="D28" s="539">
        <v>19.8</v>
      </c>
      <c r="E28" s="539">
        <v>19.899999999999999</v>
      </c>
      <c r="F28" s="540">
        <v>19.7</v>
      </c>
      <c r="G28" s="538">
        <v>18.899999999999999</v>
      </c>
      <c r="H28" s="541">
        <v>19.100000000000001</v>
      </c>
      <c r="I28" s="541">
        <v>18.8</v>
      </c>
      <c r="J28" s="542">
        <v>18.7</v>
      </c>
      <c r="K28" s="543">
        <v>20.100000000000001</v>
      </c>
      <c r="L28" s="544">
        <v>18.8</v>
      </c>
    </row>
    <row r="29" spans="1:12" ht="15" customHeight="1" x14ac:dyDescent="0.25">
      <c r="A29" s="536" t="s">
        <v>343</v>
      </c>
      <c r="B29" s="545">
        <v>7.7</v>
      </c>
      <c r="C29" s="538">
        <v>8.6</v>
      </c>
      <c r="D29" s="539">
        <v>8.4</v>
      </c>
      <c r="E29" s="539">
        <v>8.6</v>
      </c>
      <c r="F29" s="540">
        <v>8.5</v>
      </c>
      <c r="G29" s="538">
        <v>8.4</v>
      </c>
      <c r="H29" s="541">
        <v>8.8000000000000007</v>
      </c>
      <c r="I29" s="541">
        <v>8.6999999999999993</v>
      </c>
      <c r="J29" s="542">
        <v>8.8000000000000007</v>
      </c>
      <c r="K29" s="543">
        <v>8.5</v>
      </c>
      <c r="L29" s="544">
        <v>8.6</v>
      </c>
    </row>
    <row r="30" spans="1:12" ht="15" customHeight="1" x14ac:dyDescent="0.25">
      <c r="A30" s="536" t="s">
        <v>305</v>
      </c>
      <c r="B30" s="545">
        <v>77.900000000000006</v>
      </c>
      <c r="C30" s="538">
        <v>82.1</v>
      </c>
      <c r="D30" s="539">
        <v>81.599999999999994</v>
      </c>
      <c r="E30" s="539">
        <v>84.6</v>
      </c>
      <c r="F30" s="540">
        <v>85.8</v>
      </c>
      <c r="G30" s="538">
        <v>85.6</v>
      </c>
      <c r="H30" s="541">
        <v>89.4</v>
      </c>
      <c r="I30" s="541">
        <v>90.2</v>
      </c>
      <c r="J30" s="542">
        <v>92.1</v>
      </c>
      <c r="K30" s="543">
        <v>83.5</v>
      </c>
      <c r="L30" s="544">
        <v>89.3</v>
      </c>
    </row>
    <row r="31" spans="1:12" ht="15" customHeight="1" x14ac:dyDescent="0.25">
      <c r="A31" s="546" t="s">
        <v>344</v>
      </c>
      <c r="B31" s="545">
        <v>159.60000000000002</v>
      </c>
      <c r="C31" s="538">
        <v>167.8</v>
      </c>
      <c r="D31" s="539">
        <v>164.7</v>
      </c>
      <c r="E31" s="539">
        <v>168</v>
      </c>
      <c r="F31" s="540">
        <v>167.6</v>
      </c>
      <c r="G31" s="538">
        <v>166</v>
      </c>
      <c r="H31" s="541">
        <v>171.9</v>
      </c>
      <c r="I31" s="541">
        <v>171.3</v>
      </c>
      <c r="J31" s="542">
        <v>173.5</v>
      </c>
      <c r="K31" s="538">
        <v>167.1</v>
      </c>
      <c r="L31" s="541">
        <v>170.5</v>
      </c>
    </row>
    <row r="32" spans="1:12" ht="15" customHeight="1" x14ac:dyDescent="0.25">
      <c r="A32" s="536" t="s">
        <v>345</v>
      </c>
      <c r="B32" s="545">
        <v>22.6</v>
      </c>
      <c r="C32" s="538">
        <v>22.2</v>
      </c>
      <c r="D32" s="539">
        <v>21.6</v>
      </c>
      <c r="E32" s="539">
        <v>22.6</v>
      </c>
      <c r="F32" s="540">
        <v>21.8</v>
      </c>
      <c r="G32" s="538">
        <v>20.6</v>
      </c>
      <c r="H32" s="541">
        <v>21.5</v>
      </c>
      <c r="I32" s="541">
        <v>22.9</v>
      </c>
      <c r="J32" s="542">
        <v>22.6</v>
      </c>
      <c r="K32" s="538">
        <v>22.1</v>
      </c>
      <c r="L32" s="541">
        <v>21.9</v>
      </c>
    </row>
    <row r="33" spans="1:12" ht="15" customHeight="1" x14ac:dyDescent="0.25">
      <c r="A33" s="536" t="s">
        <v>346</v>
      </c>
      <c r="B33" s="545">
        <v>17</v>
      </c>
      <c r="C33" s="538">
        <v>17.899999999999999</v>
      </c>
      <c r="D33" s="539">
        <v>17.5</v>
      </c>
      <c r="E33" s="539">
        <v>17.7</v>
      </c>
      <c r="F33" s="540">
        <v>17.7</v>
      </c>
      <c r="G33" s="538">
        <v>16.2</v>
      </c>
      <c r="H33" s="541">
        <v>16.600000000000001</v>
      </c>
      <c r="I33" s="541">
        <v>16.600000000000001</v>
      </c>
      <c r="J33" s="542">
        <v>16.100000000000001</v>
      </c>
      <c r="K33" s="538">
        <v>17.7</v>
      </c>
      <c r="L33" s="541">
        <v>16.399999999999999</v>
      </c>
    </row>
    <row r="34" spans="1:12" ht="15" customHeight="1" x14ac:dyDescent="0.25">
      <c r="A34" s="536" t="s">
        <v>307</v>
      </c>
      <c r="B34" s="545">
        <v>19.899999999999977</v>
      </c>
      <c r="C34" s="547">
        <v>18.100000000000001</v>
      </c>
      <c r="D34" s="539">
        <v>19.5</v>
      </c>
      <c r="E34" s="539">
        <v>20.8</v>
      </c>
      <c r="F34" s="540">
        <v>21.8</v>
      </c>
      <c r="G34" s="538">
        <v>20.7</v>
      </c>
      <c r="H34" s="541">
        <v>22.6</v>
      </c>
      <c r="I34" s="541">
        <v>23.5</v>
      </c>
      <c r="J34" s="542">
        <v>23.3</v>
      </c>
      <c r="K34" s="538">
        <v>19.899999999999999</v>
      </c>
      <c r="L34" s="541">
        <v>22.7</v>
      </c>
    </row>
    <row r="35" spans="1:12" ht="15" customHeight="1" x14ac:dyDescent="0.25">
      <c r="A35" s="546" t="s">
        <v>308</v>
      </c>
      <c r="B35" s="545">
        <v>219.1</v>
      </c>
      <c r="C35" s="547">
        <v>226</v>
      </c>
      <c r="D35" s="539">
        <v>223.3</v>
      </c>
      <c r="E35" s="539">
        <v>229.1</v>
      </c>
      <c r="F35" s="540">
        <v>228.9</v>
      </c>
      <c r="G35" s="538">
        <v>223.5</v>
      </c>
      <c r="H35" s="541">
        <v>232.6</v>
      </c>
      <c r="I35" s="541">
        <v>234.3</v>
      </c>
      <c r="J35" s="542">
        <v>235.5</v>
      </c>
      <c r="K35" s="538">
        <v>226.8</v>
      </c>
      <c r="L35" s="541">
        <v>231.5</v>
      </c>
    </row>
    <row r="36" spans="1:12" ht="15" customHeight="1" x14ac:dyDescent="0.25">
      <c r="A36" s="536" t="s">
        <v>309</v>
      </c>
      <c r="B36" s="545">
        <v>39.299999999999997</v>
      </c>
      <c r="C36" s="538">
        <v>42.1</v>
      </c>
      <c r="D36" s="539">
        <v>40.9</v>
      </c>
      <c r="E36" s="539">
        <v>41.4</v>
      </c>
      <c r="F36" s="540">
        <v>41.1</v>
      </c>
      <c r="G36" s="538">
        <v>40.1</v>
      </c>
      <c r="H36" s="541">
        <v>41.3</v>
      </c>
      <c r="I36" s="541">
        <v>41.2</v>
      </c>
      <c r="J36" s="542">
        <v>41.4</v>
      </c>
      <c r="K36" s="538">
        <v>41.3</v>
      </c>
      <c r="L36" s="541">
        <v>41</v>
      </c>
    </row>
    <row r="37" spans="1:12" ht="15" customHeight="1" x14ac:dyDescent="0.25">
      <c r="A37" s="536" t="s">
        <v>310</v>
      </c>
      <c r="B37" s="545">
        <v>87.1</v>
      </c>
      <c r="C37" s="538">
        <v>92</v>
      </c>
      <c r="D37" s="539">
        <v>88.8</v>
      </c>
      <c r="E37" s="539">
        <v>89.1</v>
      </c>
      <c r="F37" s="540">
        <v>85.7</v>
      </c>
      <c r="G37" s="543">
        <v>84.6</v>
      </c>
      <c r="H37" s="541">
        <v>90.5</v>
      </c>
      <c r="I37" s="541">
        <v>92.9</v>
      </c>
      <c r="J37" s="542">
        <v>89</v>
      </c>
      <c r="K37" s="543">
        <v>88.9</v>
      </c>
      <c r="L37" s="544">
        <v>89.2</v>
      </c>
    </row>
    <row r="38" spans="1:12" ht="15" customHeight="1" x14ac:dyDescent="0.25">
      <c r="A38" s="548" t="s">
        <v>311</v>
      </c>
      <c r="B38" s="549">
        <v>126.4</v>
      </c>
      <c r="C38" s="550">
        <v>134.1</v>
      </c>
      <c r="D38" s="551">
        <v>129.69999999999999</v>
      </c>
      <c r="E38" s="551">
        <v>130.5</v>
      </c>
      <c r="F38" s="552">
        <v>126.8</v>
      </c>
      <c r="G38" s="550">
        <v>124.7</v>
      </c>
      <c r="H38" s="553">
        <v>131.80000000000001</v>
      </c>
      <c r="I38" s="553">
        <v>134.1</v>
      </c>
      <c r="J38" s="554">
        <v>130.4</v>
      </c>
      <c r="K38" s="555">
        <v>130.19999999999999</v>
      </c>
      <c r="L38" s="556">
        <v>130.19999999999999</v>
      </c>
    </row>
    <row r="39" spans="1:12" ht="15" customHeight="1" x14ac:dyDescent="0.25">
      <c r="A39" s="557" t="s">
        <v>312</v>
      </c>
      <c r="B39" s="558">
        <v>45.199999999999989</v>
      </c>
      <c r="C39" s="559">
        <v>43.5</v>
      </c>
      <c r="D39" s="560">
        <v>43</v>
      </c>
      <c r="E39" s="560">
        <v>46.9</v>
      </c>
      <c r="F39" s="561">
        <v>47.3</v>
      </c>
      <c r="G39" s="562">
        <v>46.5</v>
      </c>
      <c r="H39" s="563">
        <v>46.8</v>
      </c>
      <c r="I39" s="563">
        <v>47.7</v>
      </c>
      <c r="J39" s="564">
        <v>52.4</v>
      </c>
      <c r="K39" s="565">
        <v>45.2</v>
      </c>
      <c r="L39" s="566">
        <v>48.4</v>
      </c>
    </row>
    <row r="40" spans="1:12" ht="15" customHeight="1" x14ac:dyDescent="0.25">
      <c r="A40" s="480" t="s">
        <v>313</v>
      </c>
      <c r="B40" s="509">
        <v>171.6</v>
      </c>
      <c r="C40" s="567">
        <v>177.6</v>
      </c>
      <c r="D40" s="568">
        <v>172.7</v>
      </c>
      <c r="E40" s="568">
        <v>177.4</v>
      </c>
      <c r="F40" s="569">
        <v>174.1</v>
      </c>
      <c r="G40" s="513">
        <v>171.2</v>
      </c>
      <c r="H40" s="514">
        <v>178.6</v>
      </c>
      <c r="I40" s="514">
        <v>181.8</v>
      </c>
      <c r="J40" s="515">
        <v>182.8</v>
      </c>
      <c r="K40" s="516">
        <v>175.4</v>
      </c>
      <c r="L40" s="517">
        <v>178.6</v>
      </c>
    </row>
    <row r="41" spans="1:12" ht="15" customHeight="1" x14ac:dyDescent="0.25">
      <c r="A41" s="483" t="s">
        <v>314</v>
      </c>
      <c r="B41" s="570"/>
      <c r="C41" s="571"/>
      <c r="D41" s="572"/>
      <c r="E41" s="572"/>
      <c r="F41" s="573"/>
      <c r="G41" s="488"/>
      <c r="H41" s="572"/>
      <c r="I41" s="572"/>
      <c r="J41" s="573"/>
      <c r="K41" s="574"/>
      <c r="L41" s="575"/>
    </row>
    <row r="42" spans="1:12" ht="15" customHeight="1" x14ac:dyDescent="0.25">
      <c r="A42" s="463" t="s">
        <v>347</v>
      </c>
      <c r="B42" s="576">
        <v>29488</v>
      </c>
      <c r="C42" s="468">
        <v>36624</v>
      </c>
      <c r="D42" s="469">
        <v>36885</v>
      </c>
      <c r="E42" s="469">
        <v>36998</v>
      </c>
      <c r="F42" s="470">
        <v>39257</v>
      </c>
      <c r="G42" s="468">
        <v>39397</v>
      </c>
      <c r="H42" s="469">
        <v>40011</v>
      </c>
      <c r="I42" s="469">
        <v>40287</v>
      </c>
      <c r="J42" s="470">
        <v>40488</v>
      </c>
      <c r="K42" s="577"/>
      <c r="L42" s="578"/>
    </row>
    <row r="43" spans="1:12" ht="15" customHeight="1" x14ac:dyDescent="0.25">
      <c r="A43" s="463" t="s">
        <v>316</v>
      </c>
      <c r="B43" s="481">
        <v>821</v>
      </c>
      <c r="C43" s="468">
        <v>953</v>
      </c>
      <c r="D43" s="469">
        <v>963</v>
      </c>
      <c r="E43" s="469">
        <v>968</v>
      </c>
      <c r="F43" s="470">
        <v>1046</v>
      </c>
      <c r="G43" s="468">
        <v>1050</v>
      </c>
      <c r="H43" s="469">
        <v>1074</v>
      </c>
      <c r="I43" s="469">
        <v>1088</v>
      </c>
      <c r="J43" s="470">
        <v>1112</v>
      </c>
      <c r="K43" s="579"/>
      <c r="L43" s="580"/>
    </row>
    <row r="44" spans="1:12" ht="15" customHeight="1" x14ac:dyDescent="0.25">
      <c r="A44" s="463" t="s">
        <v>243</v>
      </c>
      <c r="B44" s="481">
        <v>4123</v>
      </c>
      <c r="C44" s="468">
        <v>4890</v>
      </c>
      <c r="D44" s="469">
        <v>4899</v>
      </c>
      <c r="E44" s="469">
        <v>4945</v>
      </c>
      <c r="F44" s="470">
        <v>4940</v>
      </c>
      <c r="G44" s="468">
        <v>4955</v>
      </c>
      <c r="H44" s="469">
        <v>4957</v>
      </c>
      <c r="I44" s="469">
        <v>4931</v>
      </c>
      <c r="J44" s="470">
        <v>4949</v>
      </c>
      <c r="K44" s="579"/>
      <c r="L44" s="580"/>
    </row>
    <row r="45" spans="1:12" ht="15" customHeight="1" x14ac:dyDescent="0.25">
      <c r="A45" s="581" t="s">
        <v>348</v>
      </c>
      <c r="B45" s="481">
        <v>6</v>
      </c>
      <c r="C45" s="468">
        <v>6</v>
      </c>
      <c r="D45" s="469">
        <v>7</v>
      </c>
      <c r="E45" s="469">
        <v>7</v>
      </c>
      <c r="F45" s="470">
        <v>8</v>
      </c>
      <c r="G45" s="468">
        <v>9</v>
      </c>
      <c r="H45" s="469">
        <v>7</v>
      </c>
      <c r="I45" s="469">
        <v>8</v>
      </c>
      <c r="J45" s="470">
        <v>8</v>
      </c>
      <c r="K45" s="582">
        <v>28</v>
      </c>
      <c r="L45" s="583">
        <v>32</v>
      </c>
    </row>
    <row r="46" spans="1:12" ht="15" customHeight="1" x14ac:dyDescent="0.25">
      <c r="A46" s="584" t="s">
        <v>349</v>
      </c>
      <c r="B46" s="585">
        <v>4</v>
      </c>
      <c r="C46" s="586">
        <v>4</v>
      </c>
      <c r="D46" s="587">
        <v>5</v>
      </c>
      <c r="E46" s="587">
        <v>5</v>
      </c>
      <c r="F46" s="588">
        <v>6</v>
      </c>
      <c r="G46" s="586">
        <v>6</v>
      </c>
      <c r="H46" s="587">
        <v>5</v>
      </c>
      <c r="I46" s="587">
        <v>6</v>
      </c>
      <c r="J46" s="588">
        <v>6</v>
      </c>
      <c r="K46" s="589">
        <v>20</v>
      </c>
      <c r="L46" s="590">
        <v>23</v>
      </c>
    </row>
    <row r="47" spans="1:12" ht="8.15" customHeight="1" x14ac:dyDescent="0.25">
      <c r="A47" s="591"/>
      <c r="B47" s="592"/>
      <c r="C47" s="593"/>
      <c r="D47" s="593"/>
      <c r="E47" s="593"/>
      <c r="F47" s="593"/>
      <c r="G47" s="593"/>
      <c r="H47" s="593"/>
      <c r="I47" s="593"/>
      <c r="J47" s="593"/>
      <c r="K47" s="594"/>
      <c r="L47" s="594"/>
    </row>
    <row r="48" spans="1:12" ht="14.15" customHeight="1" x14ac:dyDescent="0.25">
      <c r="A48" s="2520" t="s">
        <v>350</v>
      </c>
      <c r="B48" s="2520" t="s">
        <v>14</v>
      </c>
      <c r="C48" s="2520" t="s">
        <v>14</v>
      </c>
      <c r="D48" s="2520" t="s">
        <v>14</v>
      </c>
      <c r="E48" s="2520" t="s">
        <v>14</v>
      </c>
      <c r="F48" s="2520" t="s">
        <v>14</v>
      </c>
      <c r="G48" s="2520" t="s">
        <v>14</v>
      </c>
      <c r="H48" s="2520" t="s">
        <v>14</v>
      </c>
      <c r="I48" s="2520" t="s">
        <v>14</v>
      </c>
      <c r="J48" s="2520" t="s">
        <v>14</v>
      </c>
      <c r="K48" s="2520" t="s">
        <v>14</v>
      </c>
      <c r="L48" s="2520" t="s">
        <v>14</v>
      </c>
    </row>
    <row r="49" spans="1:12" ht="11.15" customHeight="1" x14ac:dyDescent="0.25">
      <c r="A49" s="2520" t="s">
        <v>351</v>
      </c>
      <c r="B49" s="2520" t="s">
        <v>14</v>
      </c>
      <c r="C49" s="2520" t="s">
        <v>14</v>
      </c>
      <c r="D49" s="2520" t="s">
        <v>14</v>
      </c>
      <c r="E49" s="2520" t="s">
        <v>14</v>
      </c>
      <c r="F49" s="2520" t="s">
        <v>14</v>
      </c>
      <c r="G49" s="2520" t="s">
        <v>14</v>
      </c>
      <c r="H49" s="2520" t="s">
        <v>14</v>
      </c>
      <c r="I49" s="2520" t="s">
        <v>14</v>
      </c>
      <c r="J49" s="2520" t="s">
        <v>14</v>
      </c>
      <c r="K49" s="2520" t="s">
        <v>14</v>
      </c>
      <c r="L49" s="2520" t="s">
        <v>14</v>
      </c>
    </row>
    <row r="50" spans="1:12" ht="11.15" customHeight="1" x14ac:dyDescent="0.25">
      <c r="A50" s="2518" t="s">
        <v>352</v>
      </c>
      <c r="B50" s="2520" t="s">
        <v>14</v>
      </c>
      <c r="C50" s="2520" t="s">
        <v>14</v>
      </c>
      <c r="D50" s="2520" t="s">
        <v>14</v>
      </c>
      <c r="E50" s="2520" t="s">
        <v>14</v>
      </c>
      <c r="F50" s="2520" t="s">
        <v>14</v>
      </c>
      <c r="G50" s="2520" t="s">
        <v>14</v>
      </c>
      <c r="H50" s="2520" t="s">
        <v>14</v>
      </c>
      <c r="I50" s="2520" t="s">
        <v>14</v>
      </c>
      <c r="J50" s="2520" t="s">
        <v>14</v>
      </c>
      <c r="K50" s="2520" t="s">
        <v>14</v>
      </c>
      <c r="L50" s="2520" t="s">
        <v>14</v>
      </c>
    </row>
    <row r="51" spans="1:12" ht="11.15" customHeight="1" x14ac:dyDescent="0.25">
      <c r="A51" s="2518" t="s">
        <v>353</v>
      </c>
      <c r="B51" s="2518" t="s">
        <v>14</v>
      </c>
      <c r="C51" s="2518" t="s">
        <v>14</v>
      </c>
      <c r="D51" s="2518" t="s">
        <v>14</v>
      </c>
      <c r="E51" s="2518" t="s">
        <v>14</v>
      </c>
      <c r="F51" s="2518" t="s">
        <v>14</v>
      </c>
      <c r="G51" s="2518" t="s">
        <v>14</v>
      </c>
      <c r="H51" s="2518" t="s">
        <v>14</v>
      </c>
      <c r="I51" s="2518" t="s">
        <v>14</v>
      </c>
      <c r="J51" s="443"/>
      <c r="K51" s="443"/>
      <c r="L51" s="443"/>
    </row>
    <row r="52" spans="1:12" ht="11.15" customHeight="1" x14ac:dyDescent="0.25">
      <c r="A52" s="443" t="s">
        <v>354</v>
      </c>
      <c r="B52" s="443"/>
      <c r="C52" s="443"/>
      <c r="D52" s="443"/>
      <c r="E52" s="443"/>
      <c r="F52" s="443"/>
      <c r="G52" s="443"/>
      <c r="H52" s="443"/>
      <c r="I52" s="443"/>
      <c r="J52" s="443"/>
      <c r="K52" s="443"/>
      <c r="L52" s="443"/>
    </row>
    <row r="53" spans="1:12" ht="11.15" customHeight="1" x14ac:dyDescent="0.25">
      <c r="A53" s="443" t="s">
        <v>355</v>
      </c>
      <c r="B53" s="443"/>
      <c r="C53" s="443"/>
      <c r="D53" s="443"/>
      <c r="E53" s="443"/>
      <c r="F53" s="443"/>
      <c r="G53" s="443"/>
      <c r="H53" s="443"/>
      <c r="I53" s="443"/>
      <c r="J53" s="443"/>
      <c r="K53" s="443"/>
      <c r="L53" s="443"/>
    </row>
    <row r="54" spans="1:12" ht="10.4" customHeight="1" x14ac:dyDescent="0.25">
      <c r="A54" s="2521"/>
      <c r="B54" s="2521" t="s">
        <v>14</v>
      </c>
      <c r="C54" s="2521" t="s">
        <v>14</v>
      </c>
      <c r="D54" s="2521" t="s">
        <v>14</v>
      </c>
      <c r="E54" s="2521" t="s">
        <v>14</v>
      </c>
      <c r="F54" s="2521" t="s">
        <v>14</v>
      </c>
      <c r="G54" s="2521" t="s">
        <v>14</v>
      </c>
      <c r="H54" s="2521" t="s">
        <v>14</v>
      </c>
      <c r="I54" s="2521" t="s">
        <v>14</v>
      </c>
      <c r="J54" s="2521" t="s">
        <v>14</v>
      </c>
      <c r="K54" s="2521" t="s">
        <v>14</v>
      </c>
      <c r="L54" s="2521" t="s">
        <v>14</v>
      </c>
    </row>
  </sheetData>
  <mergeCells count="9">
    <mergeCell ref="A50:L50"/>
    <mergeCell ref="A51:I51"/>
    <mergeCell ref="A54:L54"/>
    <mergeCell ref="A2:L2"/>
    <mergeCell ref="C3:F3"/>
    <mergeCell ref="G3:J3"/>
    <mergeCell ref="K3:L3"/>
    <mergeCell ref="A48:L48"/>
    <mergeCell ref="A49:L49"/>
  </mergeCells>
  <hyperlinks>
    <hyperlink ref="A1" location="ToC!A2" display="Back to Table of Contents" xr:uid="{393FF3CD-5CAA-4A7E-99C5-82A2C5FE7DFB}"/>
  </hyperlinks>
  <pageMargins left="0.5" right="0.5" top="0.5" bottom="0.5" header="0.25" footer="0.25"/>
  <pageSetup scale="58" orientation="landscape" horizontalDpi="72" verticalDpi="72" r:id="rId1"/>
  <headerFooter>
    <oddFooter>&amp;L&amp;G&amp;C&amp;"Scotia,Regular"&amp;9Supplementary Financial Information (SFI)&amp;R5&amp;"Scotia,Regular"&amp;7</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E8C27-871C-449D-8CE6-5FECC1F8D0DA}">
  <sheetPr>
    <pageSetUpPr fitToPage="1"/>
  </sheetPr>
  <dimension ref="A1:L55"/>
  <sheetViews>
    <sheetView showGridLines="0" topLeftCell="A17" zoomScaleNormal="100" workbookViewId="0"/>
  </sheetViews>
  <sheetFormatPr defaultRowHeight="12.5" x14ac:dyDescent="0.25"/>
  <cols>
    <col min="1" max="1" width="75.54296875" style="23" customWidth="1"/>
    <col min="2" max="12" width="12.54296875" style="23" customWidth="1"/>
    <col min="13" max="16384" width="8.7265625" style="23"/>
  </cols>
  <sheetData>
    <row r="1" spans="1:12" ht="20" customHeight="1" x14ac:dyDescent="0.25">
      <c r="A1" s="22" t="s">
        <v>12</v>
      </c>
    </row>
    <row r="2" spans="1:12" ht="25.4" customHeight="1" x14ac:dyDescent="0.25">
      <c r="A2" s="2529" t="s">
        <v>356</v>
      </c>
      <c r="B2" s="2530" t="s">
        <v>14</v>
      </c>
      <c r="C2" s="2530" t="s">
        <v>14</v>
      </c>
      <c r="D2" s="2530" t="s">
        <v>14</v>
      </c>
      <c r="E2" s="2530" t="s">
        <v>14</v>
      </c>
      <c r="F2" s="2530" t="s">
        <v>14</v>
      </c>
      <c r="G2" s="2530" t="s">
        <v>14</v>
      </c>
      <c r="H2" s="2530" t="s">
        <v>14</v>
      </c>
      <c r="I2" s="2530" t="s">
        <v>14</v>
      </c>
      <c r="J2" s="2530" t="s">
        <v>14</v>
      </c>
      <c r="K2" s="2530" t="s">
        <v>14</v>
      </c>
      <c r="L2" s="2530" t="s">
        <v>14</v>
      </c>
    </row>
    <row r="3" spans="1:12" ht="15" customHeight="1" x14ac:dyDescent="0.25">
      <c r="A3" s="595"/>
      <c r="B3" s="596" t="s">
        <v>323</v>
      </c>
      <c r="C3" s="2531" t="s">
        <v>324</v>
      </c>
      <c r="D3" s="2532" t="s">
        <v>14</v>
      </c>
      <c r="E3" s="2532" t="s">
        <v>14</v>
      </c>
      <c r="F3" s="2533" t="s">
        <v>14</v>
      </c>
      <c r="G3" s="2531" t="s">
        <v>325</v>
      </c>
      <c r="H3" s="2532" t="s">
        <v>14</v>
      </c>
      <c r="I3" s="2532" t="s">
        <v>14</v>
      </c>
      <c r="J3" s="2533" t="s">
        <v>14</v>
      </c>
      <c r="K3" s="2534" t="s">
        <v>165</v>
      </c>
      <c r="L3" s="2534" t="s">
        <v>14</v>
      </c>
    </row>
    <row r="4" spans="1:12" ht="15" customHeight="1" x14ac:dyDescent="0.25">
      <c r="A4" s="597"/>
      <c r="B4" s="598" t="s">
        <v>167</v>
      </c>
      <c r="C4" s="599" t="s">
        <v>168</v>
      </c>
      <c r="D4" s="600" t="s">
        <v>169</v>
      </c>
      <c r="E4" s="600" t="s">
        <v>170</v>
      </c>
      <c r="F4" s="601" t="s">
        <v>171</v>
      </c>
      <c r="G4" s="599" t="s">
        <v>172</v>
      </c>
      <c r="H4" s="600" t="s">
        <v>173</v>
      </c>
      <c r="I4" s="600" t="s">
        <v>174</v>
      </c>
      <c r="J4" s="601" t="s">
        <v>175</v>
      </c>
      <c r="K4" s="599">
        <v>2025</v>
      </c>
      <c r="L4" s="602">
        <v>2024</v>
      </c>
    </row>
    <row r="5" spans="1:12" ht="15" customHeight="1" x14ac:dyDescent="0.25">
      <c r="A5" s="603" t="s">
        <v>326</v>
      </c>
      <c r="B5" s="604"/>
      <c r="C5" s="605"/>
      <c r="D5" s="606"/>
      <c r="E5" s="606"/>
      <c r="F5" s="607"/>
      <c r="G5" s="605"/>
      <c r="H5" s="606"/>
      <c r="I5" s="606"/>
      <c r="J5" s="607"/>
      <c r="K5" s="608"/>
      <c r="L5" s="609"/>
    </row>
    <row r="6" spans="1:12" ht="15" customHeight="1" x14ac:dyDescent="0.25">
      <c r="A6" s="581" t="s">
        <v>286</v>
      </c>
      <c r="B6" s="464">
        <v>2146</v>
      </c>
      <c r="C6" s="610">
        <v>2335</v>
      </c>
      <c r="D6" s="469">
        <v>2353</v>
      </c>
      <c r="E6" s="469">
        <v>2256</v>
      </c>
      <c r="F6" s="470">
        <v>2281</v>
      </c>
      <c r="G6" s="468">
        <v>2286</v>
      </c>
      <c r="H6" s="469">
        <v>2296</v>
      </c>
      <c r="I6" s="469">
        <v>2335</v>
      </c>
      <c r="J6" s="470">
        <v>2296</v>
      </c>
      <c r="K6" s="611">
        <v>9225</v>
      </c>
      <c r="L6" s="612">
        <v>9213</v>
      </c>
    </row>
    <row r="7" spans="1:12" ht="15" customHeight="1" x14ac:dyDescent="0.25">
      <c r="A7" s="581" t="s">
        <v>327</v>
      </c>
      <c r="B7" s="464">
        <v>815</v>
      </c>
      <c r="C7" s="468">
        <v>805</v>
      </c>
      <c r="D7" s="469">
        <v>805</v>
      </c>
      <c r="E7" s="469">
        <v>806</v>
      </c>
      <c r="F7" s="470">
        <v>910</v>
      </c>
      <c r="G7" s="468">
        <v>755</v>
      </c>
      <c r="H7" s="469">
        <v>769</v>
      </c>
      <c r="I7" s="469">
        <v>725</v>
      </c>
      <c r="J7" s="470">
        <v>859</v>
      </c>
      <c r="K7" s="611">
        <v>3326</v>
      </c>
      <c r="L7" s="612">
        <v>3108</v>
      </c>
    </row>
    <row r="8" spans="1:12" ht="15" customHeight="1" x14ac:dyDescent="0.25">
      <c r="A8" s="613" t="s">
        <v>288</v>
      </c>
      <c r="B8" s="474">
        <v>667</v>
      </c>
      <c r="C8" s="475">
        <v>671</v>
      </c>
      <c r="D8" s="476">
        <v>690</v>
      </c>
      <c r="E8" s="476">
        <v>689</v>
      </c>
      <c r="F8" s="477">
        <v>715</v>
      </c>
      <c r="G8" s="475">
        <v>666</v>
      </c>
      <c r="H8" s="476">
        <v>676</v>
      </c>
      <c r="I8" s="476">
        <v>664</v>
      </c>
      <c r="J8" s="477">
        <v>710</v>
      </c>
      <c r="K8" s="614">
        <v>2765</v>
      </c>
      <c r="L8" s="615">
        <v>2716</v>
      </c>
    </row>
    <row r="9" spans="1:12" ht="15" customHeight="1" x14ac:dyDescent="0.25">
      <c r="A9" s="613" t="s">
        <v>328</v>
      </c>
      <c r="B9" s="474">
        <v>48</v>
      </c>
      <c r="C9" s="475">
        <v>40</v>
      </c>
      <c r="D9" s="476">
        <v>39</v>
      </c>
      <c r="E9" s="476">
        <v>37</v>
      </c>
      <c r="F9" s="477">
        <v>35</v>
      </c>
      <c r="G9" s="475">
        <v>38</v>
      </c>
      <c r="H9" s="476">
        <v>36</v>
      </c>
      <c r="I9" s="476">
        <v>25</v>
      </c>
      <c r="J9" s="477">
        <v>35</v>
      </c>
      <c r="K9" s="614">
        <v>151</v>
      </c>
      <c r="L9" s="615">
        <v>134</v>
      </c>
    </row>
    <row r="10" spans="1:12" ht="15" customHeight="1" x14ac:dyDescent="0.25">
      <c r="A10" s="613" t="s">
        <v>329</v>
      </c>
      <c r="B10" s="474">
        <v>100</v>
      </c>
      <c r="C10" s="475">
        <v>94</v>
      </c>
      <c r="D10" s="476">
        <v>76</v>
      </c>
      <c r="E10" s="476">
        <v>80</v>
      </c>
      <c r="F10" s="477">
        <v>160</v>
      </c>
      <c r="G10" s="475">
        <v>51</v>
      </c>
      <c r="H10" s="476">
        <v>57</v>
      </c>
      <c r="I10" s="476">
        <v>36</v>
      </c>
      <c r="J10" s="477">
        <v>114</v>
      </c>
      <c r="K10" s="614">
        <v>410</v>
      </c>
      <c r="L10" s="615">
        <v>258</v>
      </c>
    </row>
    <row r="11" spans="1:12" ht="15" customHeight="1" x14ac:dyDescent="0.25">
      <c r="A11" s="616" t="s">
        <v>330</v>
      </c>
      <c r="B11" s="464">
        <v>2961</v>
      </c>
      <c r="C11" s="468">
        <v>3140</v>
      </c>
      <c r="D11" s="469">
        <v>3158</v>
      </c>
      <c r="E11" s="469">
        <v>3062</v>
      </c>
      <c r="F11" s="470">
        <v>3191</v>
      </c>
      <c r="G11" s="468">
        <v>3041</v>
      </c>
      <c r="H11" s="469">
        <v>3065</v>
      </c>
      <c r="I11" s="469">
        <v>3060</v>
      </c>
      <c r="J11" s="470">
        <v>3155</v>
      </c>
      <c r="K11" s="611">
        <v>12551</v>
      </c>
      <c r="L11" s="612">
        <v>12321</v>
      </c>
    </row>
    <row r="12" spans="1:12" ht="15" customHeight="1" x14ac:dyDescent="0.25">
      <c r="A12" s="581" t="s">
        <v>266</v>
      </c>
      <c r="B12" s="481">
        <v>536</v>
      </c>
      <c r="C12" s="468">
        <v>617</v>
      </c>
      <c r="D12" s="469">
        <v>594</v>
      </c>
      <c r="E12" s="469">
        <v>576</v>
      </c>
      <c r="F12" s="470">
        <v>648</v>
      </c>
      <c r="G12" s="468">
        <v>603</v>
      </c>
      <c r="H12" s="469">
        <v>619</v>
      </c>
      <c r="I12" s="469">
        <v>603</v>
      </c>
      <c r="J12" s="470">
        <v>602</v>
      </c>
      <c r="K12" s="611">
        <v>2435</v>
      </c>
      <c r="L12" s="612">
        <v>2427</v>
      </c>
    </row>
    <row r="13" spans="1:12" ht="15" customHeight="1" x14ac:dyDescent="0.25">
      <c r="A13" s="581" t="s">
        <v>331</v>
      </c>
      <c r="B13" s="481">
        <v>1460</v>
      </c>
      <c r="C13" s="468">
        <v>1616</v>
      </c>
      <c r="D13" s="469">
        <v>1579</v>
      </c>
      <c r="E13" s="469">
        <v>1578</v>
      </c>
      <c r="F13" s="470">
        <v>1632</v>
      </c>
      <c r="G13" s="468">
        <v>1582</v>
      </c>
      <c r="H13" s="469">
        <v>1588</v>
      </c>
      <c r="I13" s="469">
        <v>1581</v>
      </c>
      <c r="J13" s="470">
        <v>1614</v>
      </c>
      <c r="K13" s="611">
        <v>6405</v>
      </c>
      <c r="L13" s="612">
        <v>6365</v>
      </c>
    </row>
    <row r="14" spans="1:12" ht="15" customHeight="1" x14ac:dyDescent="0.25">
      <c r="A14" s="616" t="s">
        <v>268</v>
      </c>
      <c r="B14" s="481">
        <v>965</v>
      </c>
      <c r="C14" s="468">
        <v>907</v>
      </c>
      <c r="D14" s="469">
        <v>985</v>
      </c>
      <c r="E14" s="469">
        <v>908</v>
      </c>
      <c r="F14" s="470">
        <v>911</v>
      </c>
      <c r="G14" s="468">
        <v>856</v>
      </c>
      <c r="H14" s="469">
        <v>858</v>
      </c>
      <c r="I14" s="469">
        <v>876</v>
      </c>
      <c r="J14" s="470">
        <v>939</v>
      </c>
      <c r="K14" s="611">
        <v>3711</v>
      </c>
      <c r="L14" s="612">
        <v>3529</v>
      </c>
    </row>
    <row r="15" spans="1:12" ht="15" customHeight="1" x14ac:dyDescent="0.25">
      <c r="A15" s="581" t="s">
        <v>357</v>
      </c>
      <c r="B15" s="481">
        <v>228</v>
      </c>
      <c r="C15" s="468">
        <v>207</v>
      </c>
      <c r="D15" s="469">
        <v>232</v>
      </c>
      <c r="E15" s="469">
        <v>175</v>
      </c>
      <c r="F15" s="470">
        <v>196</v>
      </c>
      <c r="G15" s="468">
        <v>177</v>
      </c>
      <c r="H15" s="469">
        <v>175</v>
      </c>
      <c r="I15" s="469">
        <v>189</v>
      </c>
      <c r="J15" s="470">
        <v>187</v>
      </c>
      <c r="K15" s="611">
        <v>810</v>
      </c>
      <c r="L15" s="612">
        <v>728</v>
      </c>
    </row>
    <row r="16" spans="1:12" ht="15" customHeight="1" x14ac:dyDescent="0.25">
      <c r="A16" s="616" t="s">
        <v>292</v>
      </c>
      <c r="B16" s="617">
        <v>737</v>
      </c>
      <c r="C16" s="468">
        <v>700</v>
      </c>
      <c r="D16" s="469">
        <v>753</v>
      </c>
      <c r="E16" s="469">
        <v>733</v>
      </c>
      <c r="F16" s="470">
        <v>715</v>
      </c>
      <c r="G16" s="468">
        <v>679</v>
      </c>
      <c r="H16" s="469">
        <v>683</v>
      </c>
      <c r="I16" s="469">
        <v>687</v>
      </c>
      <c r="J16" s="470">
        <v>752</v>
      </c>
      <c r="K16" s="611">
        <v>2901</v>
      </c>
      <c r="L16" s="612">
        <v>2801</v>
      </c>
    </row>
    <row r="17" spans="1:12" ht="15" customHeight="1" x14ac:dyDescent="0.25">
      <c r="A17" s="616" t="s">
        <v>333</v>
      </c>
      <c r="B17" s="617">
        <v>20</v>
      </c>
      <c r="C17" s="468">
        <v>44</v>
      </c>
      <c r="D17" s="469">
        <v>42</v>
      </c>
      <c r="E17" s="469">
        <v>38</v>
      </c>
      <c r="F17" s="470">
        <v>33</v>
      </c>
      <c r="G17" s="468">
        <v>44</v>
      </c>
      <c r="H17" s="469">
        <v>34</v>
      </c>
      <c r="I17" s="469">
        <v>24</v>
      </c>
      <c r="J17" s="470">
        <v>21</v>
      </c>
      <c r="K17" s="611">
        <v>157</v>
      </c>
      <c r="L17" s="612">
        <v>123</v>
      </c>
    </row>
    <row r="18" spans="1:12" ht="15" customHeight="1" x14ac:dyDescent="0.25">
      <c r="A18" s="616" t="s">
        <v>334</v>
      </c>
      <c r="B18" s="617">
        <v>717</v>
      </c>
      <c r="C18" s="468">
        <v>656</v>
      </c>
      <c r="D18" s="469">
        <v>711</v>
      </c>
      <c r="E18" s="469">
        <v>695</v>
      </c>
      <c r="F18" s="470">
        <v>682</v>
      </c>
      <c r="G18" s="468">
        <v>635</v>
      </c>
      <c r="H18" s="469">
        <v>649</v>
      </c>
      <c r="I18" s="469">
        <v>663</v>
      </c>
      <c r="J18" s="470">
        <v>731</v>
      </c>
      <c r="K18" s="468">
        <v>2744</v>
      </c>
      <c r="L18" s="469">
        <v>2678</v>
      </c>
    </row>
    <row r="19" spans="1:12" ht="15" customHeight="1" x14ac:dyDescent="0.25">
      <c r="A19" s="618" t="s">
        <v>358</v>
      </c>
      <c r="B19" s="619"/>
      <c r="C19" s="488"/>
      <c r="D19" s="602"/>
      <c r="E19" s="602"/>
      <c r="F19" s="620"/>
      <c r="G19" s="488"/>
      <c r="H19" s="602"/>
      <c r="I19" s="602"/>
      <c r="J19" s="620"/>
      <c r="K19" s="621"/>
      <c r="L19" s="622"/>
    </row>
    <row r="20" spans="1:12" ht="15" customHeight="1" x14ac:dyDescent="0.25">
      <c r="A20" s="623" t="s">
        <v>359</v>
      </c>
      <c r="B20" s="624">
        <v>4.54</v>
      </c>
      <c r="C20" s="493">
        <v>4.54</v>
      </c>
      <c r="D20" s="494">
        <v>4.54</v>
      </c>
      <c r="E20" s="494">
        <v>4.5</v>
      </c>
      <c r="F20" s="495">
        <v>4.4000000000000004</v>
      </c>
      <c r="G20" s="493">
        <v>4.42</v>
      </c>
      <c r="H20" s="496">
        <v>4.41</v>
      </c>
      <c r="I20" s="496">
        <v>4.46</v>
      </c>
      <c r="J20" s="497">
        <v>4.3499999999999996</v>
      </c>
      <c r="K20" s="625">
        <v>4.5</v>
      </c>
      <c r="L20" s="626">
        <v>4.41</v>
      </c>
    </row>
    <row r="21" spans="1:12" ht="15" customHeight="1" x14ac:dyDescent="0.25">
      <c r="A21" s="581" t="s">
        <v>360</v>
      </c>
      <c r="B21" s="627">
        <v>1.1599999999999999</v>
      </c>
      <c r="C21" s="501">
        <v>1.24</v>
      </c>
      <c r="D21" s="502">
        <v>1.1200000000000001</v>
      </c>
      <c r="E21" s="502">
        <v>1.19</v>
      </c>
      <c r="F21" s="503">
        <v>1.27</v>
      </c>
      <c r="G21" s="501">
        <v>1.31</v>
      </c>
      <c r="H21" s="504">
        <v>1.27</v>
      </c>
      <c r="I21" s="504">
        <v>1.3</v>
      </c>
      <c r="J21" s="505">
        <v>1.1299999999999999</v>
      </c>
      <c r="K21" s="628">
        <v>1.21</v>
      </c>
      <c r="L21" s="629">
        <v>1.25</v>
      </c>
    </row>
    <row r="22" spans="1:12" ht="15" customHeight="1" x14ac:dyDescent="0.25">
      <c r="A22" s="581" t="s">
        <v>361</v>
      </c>
      <c r="B22" s="509">
        <v>16</v>
      </c>
      <c r="C22" s="513">
        <v>13.9</v>
      </c>
      <c r="D22" s="568">
        <v>14.9</v>
      </c>
      <c r="E22" s="568">
        <v>15.3</v>
      </c>
      <c r="F22" s="569">
        <v>14.2</v>
      </c>
      <c r="G22" s="513">
        <v>12.7</v>
      </c>
      <c r="H22" s="514">
        <v>13.1</v>
      </c>
      <c r="I22" s="514">
        <v>13.6</v>
      </c>
      <c r="J22" s="515">
        <v>14.5</v>
      </c>
      <c r="K22" s="630">
        <v>14.6</v>
      </c>
      <c r="L22" s="631">
        <v>13.5</v>
      </c>
    </row>
    <row r="23" spans="1:12" ht="15" customHeight="1" x14ac:dyDescent="0.25">
      <c r="A23" s="581" t="s">
        <v>362</v>
      </c>
      <c r="B23" s="500">
        <v>1.37</v>
      </c>
      <c r="C23" s="501">
        <v>1.44</v>
      </c>
      <c r="D23" s="502">
        <v>1.39</v>
      </c>
      <c r="E23" s="502">
        <v>1.37</v>
      </c>
      <c r="F23" s="503">
        <v>1.46</v>
      </c>
      <c r="G23" s="501">
        <v>1.37</v>
      </c>
      <c r="H23" s="504">
        <v>1.39</v>
      </c>
      <c r="I23" s="504">
        <v>1.38</v>
      </c>
      <c r="J23" s="505">
        <v>1.35</v>
      </c>
      <c r="K23" s="628">
        <v>1.41</v>
      </c>
      <c r="L23" s="629">
        <v>1.37</v>
      </c>
    </row>
    <row r="24" spans="1:12" ht="15" customHeight="1" x14ac:dyDescent="0.25">
      <c r="A24" s="581" t="s">
        <v>363</v>
      </c>
      <c r="B24" s="500">
        <v>1.23</v>
      </c>
      <c r="C24" s="501">
        <v>1.35</v>
      </c>
      <c r="D24" s="502">
        <v>1.29</v>
      </c>
      <c r="E24" s="502">
        <v>1.31</v>
      </c>
      <c r="F24" s="503">
        <v>1.39</v>
      </c>
      <c r="G24" s="501">
        <v>1.42</v>
      </c>
      <c r="H24" s="504">
        <v>1.46</v>
      </c>
      <c r="I24" s="504">
        <v>1.38</v>
      </c>
      <c r="J24" s="505">
        <v>1.35</v>
      </c>
      <c r="K24" s="628">
        <v>1.34</v>
      </c>
      <c r="L24" s="629">
        <v>1.4</v>
      </c>
    </row>
    <row r="25" spans="1:12" ht="15" customHeight="1" x14ac:dyDescent="0.25">
      <c r="A25" s="581" t="s">
        <v>364</v>
      </c>
      <c r="B25" s="509">
        <v>49.3</v>
      </c>
      <c r="C25" s="513">
        <v>51.7</v>
      </c>
      <c r="D25" s="568">
        <v>50.3</v>
      </c>
      <c r="E25" s="568">
        <v>51.4</v>
      </c>
      <c r="F25" s="569">
        <v>51.3</v>
      </c>
      <c r="G25" s="513">
        <v>52.2</v>
      </c>
      <c r="H25" s="514">
        <v>52.1</v>
      </c>
      <c r="I25" s="514">
        <v>52.3</v>
      </c>
      <c r="J25" s="515">
        <v>51.5</v>
      </c>
      <c r="K25" s="630">
        <v>51.2</v>
      </c>
      <c r="L25" s="631">
        <v>52</v>
      </c>
    </row>
    <row r="26" spans="1:12" ht="15" customHeight="1" x14ac:dyDescent="0.25">
      <c r="A26" s="618" t="s">
        <v>365</v>
      </c>
      <c r="B26" s="619"/>
      <c r="C26" s="488"/>
      <c r="D26" s="602"/>
      <c r="E26" s="602"/>
      <c r="F26" s="620"/>
      <c r="G26" s="488"/>
      <c r="H26" s="602"/>
      <c r="I26" s="602"/>
      <c r="J26" s="620"/>
      <c r="K26" s="621"/>
      <c r="L26" s="622"/>
    </row>
    <row r="27" spans="1:12" ht="15" customHeight="1" x14ac:dyDescent="0.25">
      <c r="A27" s="623" t="s">
        <v>302</v>
      </c>
      <c r="B27" s="528">
        <v>54.9</v>
      </c>
      <c r="C27" s="632">
        <v>58.2</v>
      </c>
      <c r="D27" s="633">
        <v>57.7</v>
      </c>
      <c r="E27" s="633">
        <v>57.2</v>
      </c>
      <c r="F27" s="634">
        <v>57</v>
      </c>
      <c r="G27" s="632">
        <v>56.4</v>
      </c>
      <c r="H27" s="633">
        <v>55.9</v>
      </c>
      <c r="I27" s="633">
        <v>55.3</v>
      </c>
      <c r="J27" s="634">
        <v>54.6</v>
      </c>
      <c r="K27" s="635">
        <v>57.5</v>
      </c>
      <c r="L27" s="636">
        <v>55.5</v>
      </c>
    </row>
    <row r="28" spans="1:12" ht="15" customHeight="1" x14ac:dyDescent="0.25">
      <c r="A28" s="581" t="s">
        <v>342</v>
      </c>
      <c r="B28" s="537">
        <v>19.100000000000001</v>
      </c>
      <c r="C28" s="513">
        <v>21.5</v>
      </c>
      <c r="D28" s="514">
        <v>21</v>
      </c>
      <c r="E28" s="514">
        <v>20.7</v>
      </c>
      <c r="F28" s="515">
        <v>20.9</v>
      </c>
      <c r="G28" s="513">
        <v>20.399999999999999</v>
      </c>
      <c r="H28" s="514">
        <v>20.100000000000001</v>
      </c>
      <c r="I28" s="514">
        <v>19.899999999999999</v>
      </c>
      <c r="J28" s="515">
        <v>19.7</v>
      </c>
      <c r="K28" s="630">
        <v>21</v>
      </c>
      <c r="L28" s="631">
        <v>20</v>
      </c>
    </row>
    <row r="29" spans="1:12" ht="15" customHeight="1" x14ac:dyDescent="0.25">
      <c r="A29" s="581" t="s">
        <v>343</v>
      </c>
      <c r="B29" s="545">
        <v>7.7</v>
      </c>
      <c r="C29" s="513">
        <v>8.9</v>
      </c>
      <c r="D29" s="514">
        <v>8.8000000000000007</v>
      </c>
      <c r="E29" s="514">
        <v>8.8000000000000007</v>
      </c>
      <c r="F29" s="515">
        <v>9</v>
      </c>
      <c r="G29" s="513">
        <v>8.9</v>
      </c>
      <c r="H29" s="514">
        <v>9.1</v>
      </c>
      <c r="I29" s="514">
        <v>9.1999999999999993</v>
      </c>
      <c r="J29" s="515">
        <v>9</v>
      </c>
      <c r="K29" s="630">
        <v>8.9</v>
      </c>
      <c r="L29" s="631">
        <v>9.1</v>
      </c>
    </row>
    <row r="30" spans="1:12" ht="15" customHeight="1" x14ac:dyDescent="0.25">
      <c r="A30" s="581" t="s">
        <v>305</v>
      </c>
      <c r="B30" s="545">
        <v>77.900000000000006</v>
      </c>
      <c r="C30" s="513">
        <v>83.3</v>
      </c>
      <c r="D30" s="514">
        <v>84.1</v>
      </c>
      <c r="E30" s="514">
        <v>85.3</v>
      </c>
      <c r="F30" s="515">
        <v>87.1</v>
      </c>
      <c r="G30" s="513">
        <v>89.1</v>
      </c>
      <c r="H30" s="514">
        <v>91.3</v>
      </c>
      <c r="I30" s="514">
        <v>93.2</v>
      </c>
      <c r="J30" s="515">
        <v>95</v>
      </c>
      <c r="K30" s="630">
        <v>85</v>
      </c>
      <c r="L30" s="631">
        <v>92.199999999999989</v>
      </c>
    </row>
    <row r="31" spans="1:12" ht="15" customHeight="1" x14ac:dyDescent="0.25">
      <c r="A31" s="616" t="s">
        <v>344</v>
      </c>
      <c r="B31" s="545">
        <v>159.60000000000002</v>
      </c>
      <c r="C31" s="513">
        <v>171.9</v>
      </c>
      <c r="D31" s="514">
        <v>171.60000000000002</v>
      </c>
      <c r="E31" s="514">
        <v>172</v>
      </c>
      <c r="F31" s="515">
        <v>174</v>
      </c>
      <c r="G31" s="513">
        <v>174.8</v>
      </c>
      <c r="H31" s="514">
        <v>176.39999999999998</v>
      </c>
      <c r="I31" s="514">
        <v>177.6</v>
      </c>
      <c r="J31" s="515">
        <v>178.3</v>
      </c>
      <c r="K31" s="513">
        <v>172.4</v>
      </c>
      <c r="L31" s="514">
        <v>176.79999999999998</v>
      </c>
    </row>
    <row r="32" spans="1:12" ht="15" customHeight="1" x14ac:dyDescent="0.25">
      <c r="A32" s="581" t="s">
        <v>345</v>
      </c>
      <c r="B32" s="545">
        <v>22.6</v>
      </c>
      <c r="C32" s="513">
        <v>22.6</v>
      </c>
      <c r="D32" s="514">
        <v>22.5</v>
      </c>
      <c r="E32" s="514">
        <v>23.4</v>
      </c>
      <c r="F32" s="515">
        <v>22.8</v>
      </c>
      <c r="G32" s="513">
        <v>21.9</v>
      </c>
      <c r="H32" s="514">
        <v>22</v>
      </c>
      <c r="I32" s="514">
        <v>23.6</v>
      </c>
      <c r="J32" s="515">
        <v>23</v>
      </c>
      <c r="K32" s="513">
        <v>22.8</v>
      </c>
      <c r="L32" s="514">
        <v>22.6</v>
      </c>
    </row>
    <row r="33" spans="1:12" ht="15" customHeight="1" x14ac:dyDescent="0.25">
      <c r="A33" s="581" t="s">
        <v>346</v>
      </c>
      <c r="B33" s="545">
        <v>17</v>
      </c>
      <c r="C33" s="513">
        <v>18</v>
      </c>
      <c r="D33" s="514">
        <v>18</v>
      </c>
      <c r="E33" s="514">
        <v>17.8</v>
      </c>
      <c r="F33" s="515">
        <v>18</v>
      </c>
      <c r="G33" s="513">
        <v>16.899999999999999</v>
      </c>
      <c r="H33" s="514">
        <v>16.8</v>
      </c>
      <c r="I33" s="514">
        <v>16.8</v>
      </c>
      <c r="J33" s="515">
        <v>16.399999999999999</v>
      </c>
      <c r="K33" s="513">
        <v>18</v>
      </c>
      <c r="L33" s="514">
        <v>16.7</v>
      </c>
    </row>
    <row r="34" spans="1:12" ht="15" customHeight="1" x14ac:dyDescent="0.25">
      <c r="A34" s="581" t="s">
        <v>307</v>
      </c>
      <c r="B34" s="545">
        <v>19.89999999999997</v>
      </c>
      <c r="C34" s="513">
        <v>18.800000000000004</v>
      </c>
      <c r="D34" s="514">
        <v>20.699999999999989</v>
      </c>
      <c r="E34" s="514">
        <v>21.899999999999995</v>
      </c>
      <c r="F34" s="515">
        <v>23.100000000000009</v>
      </c>
      <c r="G34" s="513">
        <v>21.999999999999986</v>
      </c>
      <c r="H34" s="568">
        <v>23.200000000000028</v>
      </c>
      <c r="I34" s="568">
        <v>24.000000000000004</v>
      </c>
      <c r="J34" s="569">
        <v>23.399999999999984</v>
      </c>
      <c r="K34" s="567">
        <v>21.100000000000009</v>
      </c>
      <c r="L34" s="568">
        <v>23.200000000000028</v>
      </c>
    </row>
    <row r="35" spans="1:12" ht="15" customHeight="1" x14ac:dyDescent="0.25">
      <c r="A35" s="616" t="s">
        <v>308</v>
      </c>
      <c r="B35" s="545">
        <v>219.1</v>
      </c>
      <c r="C35" s="513">
        <v>231.3</v>
      </c>
      <c r="D35" s="514">
        <v>232.8</v>
      </c>
      <c r="E35" s="514">
        <v>235.1</v>
      </c>
      <c r="F35" s="515">
        <v>237.9</v>
      </c>
      <c r="G35" s="513">
        <v>235.6</v>
      </c>
      <c r="H35" s="568">
        <v>238.4</v>
      </c>
      <c r="I35" s="637">
        <v>242</v>
      </c>
      <c r="J35" s="638">
        <v>241.1</v>
      </c>
      <c r="K35" s="567">
        <v>234.3</v>
      </c>
      <c r="L35" s="568">
        <v>239.3</v>
      </c>
    </row>
    <row r="36" spans="1:12" ht="15" customHeight="1" x14ac:dyDescent="0.25">
      <c r="A36" s="581" t="s">
        <v>309</v>
      </c>
      <c r="B36" s="545">
        <v>39.299999999999997</v>
      </c>
      <c r="C36" s="513">
        <v>42.9</v>
      </c>
      <c r="D36" s="514">
        <v>42.6</v>
      </c>
      <c r="E36" s="514">
        <v>42.6</v>
      </c>
      <c r="F36" s="515">
        <v>42.8</v>
      </c>
      <c r="G36" s="513">
        <v>42.4</v>
      </c>
      <c r="H36" s="514">
        <v>42.3</v>
      </c>
      <c r="I36" s="514">
        <v>42.1</v>
      </c>
      <c r="J36" s="515">
        <v>42.3</v>
      </c>
      <c r="K36" s="513">
        <v>42.7</v>
      </c>
      <c r="L36" s="514">
        <v>42.3</v>
      </c>
    </row>
    <row r="37" spans="1:12" ht="15" customHeight="1" x14ac:dyDescent="0.25">
      <c r="A37" s="581" t="s">
        <v>310</v>
      </c>
      <c r="B37" s="545">
        <v>87.1</v>
      </c>
      <c r="C37" s="513">
        <v>93.9</v>
      </c>
      <c r="D37" s="514">
        <v>92.5</v>
      </c>
      <c r="E37" s="514">
        <v>91.7</v>
      </c>
      <c r="F37" s="515">
        <v>89.3</v>
      </c>
      <c r="G37" s="513">
        <v>89.5</v>
      </c>
      <c r="H37" s="514">
        <v>92.3</v>
      </c>
      <c r="I37" s="514">
        <v>94.6</v>
      </c>
      <c r="J37" s="515">
        <v>90.6</v>
      </c>
      <c r="K37" s="630">
        <v>91.8</v>
      </c>
      <c r="L37" s="631">
        <v>91.8</v>
      </c>
    </row>
    <row r="38" spans="1:12" ht="15" customHeight="1" x14ac:dyDescent="0.25">
      <c r="A38" s="639" t="s">
        <v>311</v>
      </c>
      <c r="B38" s="549">
        <v>126.39999999999999</v>
      </c>
      <c r="C38" s="640">
        <v>136.80000000000001</v>
      </c>
      <c r="D38" s="641">
        <v>135.1</v>
      </c>
      <c r="E38" s="641">
        <v>134.30000000000001</v>
      </c>
      <c r="F38" s="642">
        <v>132.1</v>
      </c>
      <c r="G38" s="640">
        <v>131.9</v>
      </c>
      <c r="H38" s="641">
        <v>134.6</v>
      </c>
      <c r="I38" s="641">
        <v>136.69999999999999</v>
      </c>
      <c r="J38" s="642">
        <v>132.9</v>
      </c>
      <c r="K38" s="643">
        <v>134.5</v>
      </c>
      <c r="L38" s="644">
        <v>134.1</v>
      </c>
    </row>
    <row r="39" spans="1:12" ht="15" customHeight="1" x14ac:dyDescent="0.25">
      <c r="A39" s="645" t="s">
        <v>312</v>
      </c>
      <c r="B39" s="558">
        <v>45.2</v>
      </c>
      <c r="C39" s="646">
        <v>45.5</v>
      </c>
      <c r="D39" s="647">
        <v>45.400000000000006</v>
      </c>
      <c r="E39" s="647">
        <v>48.699999999999989</v>
      </c>
      <c r="F39" s="648">
        <v>50.400000000000006</v>
      </c>
      <c r="G39" s="646">
        <v>49.400000000000006</v>
      </c>
      <c r="H39" s="647">
        <v>48.699999999999989</v>
      </c>
      <c r="I39" s="647">
        <v>50.699999999999989</v>
      </c>
      <c r="J39" s="648">
        <v>53.399999999999977</v>
      </c>
      <c r="K39" s="649">
        <v>47.600000000000023</v>
      </c>
      <c r="L39" s="650">
        <v>50.500000000000028</v>
      </c>
    </row>
    <row r="40" spans="1:12" ht="15" customHeight="1" x14ac:dyDescent="0.25">
      <c r="A40" s="616" t="s">
        <v>313</v>
      </c>
      <c r="B40" s="537">
        <v>171.6</v>
      </c>
      <c r="C40" s="513">
        <v>182.3</v>
      </c>
      <c r="D40" s="514">
        <v>180.5</v>
      </c>
      <c r="E40" s="514">
        <v>183</v>
      </c>
      <c r="F40" s="515">
        <v>182.5</v>
      </c>
      <c r="G40" s="513">
        <v>181.3</v>
      </c>
      <c r="H40" s="514">
        <v>183.29999999999998</v>
      </c>
      <c r="I40" s="514">
        <v>187.39999999999998</v>
      </c>
      <c r="J40" s="515">
        <v>186.29999999999998</v>
      </c>
      <c r="K40" s="630">
        <v>182.10000000000002</v>
      </c>
      <c r="L40" s="631">
        <v>184.60000000000002</v>
      </c>
    </row>
    <row r="41" spans="1:12" ht="15" customHeight="1" x14ac:dyDescent="0.25">
      <c r="A41" s="618" t="s">
        <v>314</v>
      </c>
      <c r="B41" s="619"/>
      <c r="C41" s="488"/>
      <c r="D41" s="602"/>
      <c r="E41" s="602"/>
      <c r="F41" s="620"/>
      <c r="G41" s="488"/>
      <c r="H41" s="602"/>
      <c r="I41" s="602"/>
      <c r="J41" s="620"/>
      <c r="K41" s="621"/>
      <c r="L41" s="622"/>
    </row>
    <row r="42" spans="1:12" ht="15" customHeight="1" x14ac:dyDescent="0.25">
      <c r="A42" s="581" t="s">
        <v>366</v>
      </c>
      <c r="B42" s="576">
        <v>29488</v>
      </c>
      <c r="C42" s="468">
        <v>36624</v>
      </c>
      <c r="D42" s="469">
        <v>36885</v>
      </c>
      <c r="E42" s="469">
        <v>36998</v>
      </c>
      <c r="F42" s="470">
        <v>39257</v>
      </c>
      <c r="G42" s="468">
        <v>39397</v>
      </c>
      <c r="H42" s="469">
        <v>40011</v>
      </c>
      <c r="I42" s="469">
        <v>40287</v>
      </c>
      <c r="J42" s="470">
        <v>40488</v>
      </c>
      <c r="K42" s="651"/>
      <c r="L42" s="652"/>
    </row>
    <row r="43" spans="1:12" ht="15" customHeight="1" x14ac:dyDescent="0.25">
      <c r="A43" s="581" t="s">
        <v>316</v>
      </c>
      <c r="B43" s="481">
        <v>821</v>
      </c>
      <c r="C43" s="468">
        <v>953</v>
      </c>
      <c r="D43" s="469">
        <v>963</v>
      </c>
      <c r="E43" s="469">
        <v>968</v>
      </c>
      <c r="F43" s="470">
        <v>1046</v>
      </c>
      <c r="G43" s="468">
        <v>1050</v>
      </c>
      <c r="H43" s="469">
        <v>1074</v>
      </c>
      <c r="I43" s="469">
        <v>1088</v>
      </c>
      <c r="J43" s="470">
        <v>1112</v>
      </c>
      <c r="K43" s="653"/>
      <c r="L43" s="654"/>
    </row>
    <row r="44" spans="1:12" ht="15" customHeight="1" x14ac:dyDescent="0.25">
      <c r="A44" s="581" t="s">
        <v>243</v>
      </c>
      <c r="B44" s="481">
        <v>4123</v>
      </c>
      <c r="C44" s="468">
        <v>4890</v>
      </c>
      <c r="D44" s="469">
        <v>4899</v>
      </c>
      <c r="E44" s="469">
        <v>4945</v>
      </c>
      <c r="F44" s="470">
        <v>4940</v>
      </c>
      <c r="G44" s="468">
        <v>4955</v>
      </c>
      <c r="H44" s="469">
        <v>4957</v>
      </c>
      <c r="I44" s="469">
        <v>4931</v>
      </c>
      <c r="J44" s="470">
        <v>4949</v>
      </c>
      <c r="K44" s="653"/>
      <c r="L44" s="654"/>
    </row>
    <row r="45" spans="1:12" ht="15" customHeight="1" x14ac:dyDescent="0.25">
      <c r="A45" s="581" t="s">
        <v>348</v>
      </c>
      <c r="B45" s="481">
        <v>6</v>
      </c>
      <c r="C45" s="468">
        <v>6</v>
      </c>
      <c r="D45" s="469">
        <v>7</v>
      </c>
      <c r="E45" s="469">
        <v>7</v>
      </c>
      <c r="F45" s="470">
        <v>8</v>
      </c>
      <c r="G45" s="468">
        <v>8</v>
      </c>
      <c r="H45" s="469">
        <v>8</v>
      </c>
      <c r="I45" s="469">
        <v>8</v>
      </c>
      <c r="J45" s="470">
        <v>8</v>
      </c>
      <c r="K45" s="582">
        <v>28</v>
      </c>
      <c r="L45" s="583">
        <v>32</v>
      </c>
    </row>
    <row r="46" spans="1:12" ht="15" customHeight="1" x14ac:dyDescent="0.25">
      <c r="A46" s="584" t="s">
        <v>349</v>
      </c>
      <c r="B46" s="585">
        <v>4</v>
      </c>
      <c r="C46" s="586">
        <v>5</v>
      </c>
      <c r="D46" s="587">
        <v>6</v>
      </c>
      <c r="E46" s="587">
        <v>5</v>
      </c>
      <c r="F46" s="588">
        <v>6</v>
      </c>
      <c r="G46" s="586">
        <v>6</v>
      </c>
      <c r="H46" s="587">
        <v>6</v>
      </c>
      <c r="I46" s="587">
        <v>6</v>
      </c>
      <c r="J46" s="588">
        <v>6</v>
      </c>
      <c r="K46" s="589">
        <v>22</v>
      </c>
      <c r="L46" s="590">
        <v>24</v>
      </c>
    </row>
    <row r="47" spans="1:12" ht="14.5" customHeight="1" x14ac:dyDescent="0.25">
      <c r="A47" s="655"/>
      <c r="B47" s="656"/>
      <c r="C47" s="657"/>
      <c r="D47" s="657"/>
      <c r="E47" s="657"/>
      <c r="F47" s="657"/>
      <c r="G47" s="657"/>
      <c r="H47" s="657"/>
      <c r="I47" s="657"/>
      <c r="J47" s="657"/>
      <c r="K47" s="657"/>
      <c r="L47" s="657"/>
    </row>
    <row r="48" spans="1:12" ht="9.65" customHeight="1" x14ac:dyDescent="0.25">
      <c r="A48" s="2482" t="s">
        <v>367</v>
      </c>
      <c r="B48" s="2482" t="s">
        <v>14</v>
      </c>
      <c r="C48" s="2482" t="s">
        <v>14</v>
      </c>
      <c r="D48" s="2482" t="s">
        <v>14</v>
      </c>
      <c r="E48" s="2482" t="s">
        <v>14</v>
      </c>
      <c r="F48" s="2482" t="s">
        <v>14</v>
      </c>
      <c r="G48" s="2482" t="s">
        <v>14</v>
      </c>
      <c r="H48" s="2482" t="s">
        <v>14</v>
      </c>
      <c r="I48" s="2482" t="s">
        <v>14</v>
      </c>
      <c r="J48" s="2482" t="s">
        <v>14</v>
      </c>
      <c r="K48" s="2482" t="s">
        <v>14</v>
      </c>
      <c r="L48" s="2482" t="s">
        <v>14</v>
      </c>
    </row>
    <row r="49" spans="1:12" ht="9.65" customHeight="1" x14ac:dyDescent="0.25">
      <c r="A49" s="2482" t="s">
        <v>351</v>
      </c>
      <c r="B49" s="2528" t="s">
        <v>14</v>
      </c>
      <c r="C49" s="2528" t="s">
        <v>14</v>
      </c>
      <c r="D49" s="2528" t="s">
        <v>14</v>
      </c>
      <c r="E49" s="2528" t="s">
        <v>14</v>
      </c>
      <c r="F49" s="2528" t="s">
        <v>14</v>
      </c>
      <c r="G49" s="2528" t="s">
        <v>14</v>
      </c>
      <c r="H49" s="2528" t="s">
        <v>14</v>
      </c>
      <c r="I49" s="2528" t="s">
        <v>14</v>
      </c>
      <c r="J49" s="2528" t="s">
        <v>14</v>
      </c>
      <c r="K49" s="2528" t="s">
        <v>14</v>
      </c>
      <c r="L49" s="2528" t="s">
        <v>14</v>
      </c>
    </row>
    <row r="50" spans="1:12" ht="9.65" customHeight="1" x14ac:dyDescent="0.25">
      <c r="A50" s="66" t="s">
        <v>368</v>
      </c>
      <c r="B50" s="66"/>
      <c r="C50" s="66"/>
      <c r="D50" s="66"/>
      <c r="E50" s="66"/>
      <c r="F50" s="66"/>
      <c r="G50" s="66"/>
      <c r="H50" s="66"/>
      <c r="I50" s="66"/>
      <c r="J50" s="66"/>
      <c r="K50" s="66"/>
      <c r="L50" s="66"/>
    </row>
    <row r="51" spans="1:12" ht="9.65" customHeight="1" x14ac:dyDescent="0.25">
      <c r="A51" s="66" t="s">
        <v>369</v>
      </c>
      <c r="B51" s="66"/>
      <c r="C51" s="66"/>
      <c r="D51" s="66"/>
      <c r="E51" s="66"/>
      <c r="F51" s="66"/>
      <c r="G51" s="66"/>
      <c r="H51" s="66"/>
      <c r="I51" s="66"/>
      <c r="J51" s="66"/>
      <c r="K51" s="66"/>
      <c r="L51" s="66"/>
    </row>
    <row r="52" spans="1:12" ht="9.65" customHeight="1" x14ac:dyDescent="0.25">
      <c r="A52" s="66" t="s">
        <v>370</v>
      </c>
      <c r="B52" s="66"/>
      <c r="C52" s="66"/>
      <c r="D52" s="66"/>
      <c r="E52" s="66"/>
      <c r="F52" s="66"/>
      <c r="G52" s="66"/>
      <c r="H52" s="66"/>
      <c r="I52" s="66"/>
      <c r="J52" s="66"/>
      <c r="K52" s="66"/>
      <c r="L52" s="66"/>
    </row>
    <row r="53" spans="1:12" ht="9.65" customHeight="1" x14ac:dyDescent="0.25">
      <c r="A53" s="66" t="s">
        <v>371</v>
      </c>
      <c r="B53" s="66"/>
      <c r="C53" s="66"/>
      <c r="D53" s="66"/>
      <c r="E53" s="66"/>
      <c r="F53" s="66"/>
      <c r="G53" s="66"/>
      <c r="H53" s="66"/>
      <c r="I53" s="66"/>
      <c r="J53" s="66"/>
      <c r="K53" s="66"/>
      <c r="L53" s="66"/>
    </row>
    <row r="54" spans="1:12" ht="9.65" customHeight="1" x14ac:dyDescent="0.25">
      <c r="A54" s="66" t="s">
        <v>372</v>
      </c>
      <c r="B54" s="66"/>
      <c r="C54" s="66"/>
      <c r="D54" s="66"/>
      <c r="E54" s="66"/>
      <c r="F54" s="66"/>
      <c r="G54" s="66"/>
      <c r="H54" s="66"/>
      <c r="I54" s="66"/>
      <c r="J54" s="66"/>
      <c r="K54" s="66"/>
      <c r="L54" s="66"/>
    </row>
    <row r="55" spans="1:12" ht="12" customHeight="1" x14ac:dyDescent="0.25">
      <c r="A55" s="658"/>
      <c r="B55" s="658"/>
      <c r="C55" s="658"/>
      <c r="D55" s="658"/>
      <c r="E55" s="658"/>
      <c r="F55" s="658"/>
      <c r="G55" s="658"/>
      <c r="H55" s="658"/>
      <c r="I55" s="658"/>
      <c r="J55" s="658"/>
      <c r="K55" s="658"/>
      <c r="L55" s="658"/>
    </row>
  </sheetData>
  <mergeCells count="6">
    <mergeCell ref="A49:L49"/>
    <mergeCell ref="A2:L2"/>
    <mergeCell ref="C3:F3"/>
    <mergeCell ref="G3:J3"/>
    <mergeCell ref="K3:L3"/>
    <mergeCell ref="A48:L48"/>
  </mergeCells>
  <hyperlinks>
    <hyperlink ref="A1" location="ToC!A2" display="Back to Table of Contents" xr:uid="{CAE3B5A4-804F-479D-9B44-EF12C06CB3D1}"/>
  </hyperlinks>
  <pageMargins left="0.5" right="0.5" top="0.5" bottom="0.5" header="0.25" footer="0.25"/>
  <pageSetup scale="59" orientation="landscape" r:id="rId1"/>
  <headerFooter>
    <oddFooter>&amp;L&amp;G&amp;C&amp;"Scotia,Regular"&amp;9Supplementary Financial Information (SFI)&amp;R6&amp;"Scotia,Regular"&amp;7</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7B7DA-2D6E-4F07-A2C1-6BE53CB2086E}">
  <sheetPr>
    <pageSetUpPr fitToPage="1"/>
  </sheetPr>
  <dimension ref="A1:L83"/>
  <sheetViews>
    <sheetView showGridLines="0" topLeftCell="A49" zoomScaleNormal="100" workbookViewId="0"/>
  </sheetViews>
  <sheetFormatPr defaultRowHeight="12.5" x14ac:dyDescent="0.25"/>
  <cols>
    <col min="1" max="1" width="78" style="23" customWidth="1"/>
    <col min="2" max="12" width="14.54296875" style="23" customWidth="1"/>
    <col min="13" max="16384" width="8.7265625" style="23"/>
  </cols>
  <sheetData>
    <row r="1" spans="1:12" ht="20" customHeight="1" x14ac:dyDescent="0.25">
      <c r="A1" s="22" t="s">
        <v>12</v>
      </c>
    </row>
    <row r="2" spans="1:12" ht="24" customHeight="1" x14ac:dyDescent="0.25">
      <c r="A2" s="2535" t="s">
        <v>373</v>
      </c>
      <c r="B2" s="2535" t="s">
        <v>14</v>
      </c>
      <c r="C2" s="2535" t="s">
        <v>14</v>
      </c>
      <c r="D2" s="2535" t="s">
        <v>14</v>
      </c>
      <c r="E2" s="2535" t="s">
        <v>14</v>
      </c>
      <c r="F2" s="2535" t="s">
        <v>14</v>
      </c>
      <c r="G2" s="2535" t="s">
        <v>14</v>
      </c>
      <c r="H2" s="2535" t="s">
        <v>14</v>
      </c>
      <c r="I2" s="2535" t="s">
        <v>14</v>
      </c>
      <c r="J2" s="2535" t="s">
        <v>14</v>
      </c>
      <c r="K2" s="2535" t="s">
        <v>14</v>
      </c>
      <c r="L2" s="2536" t="s">
        <v>14</v>
      </c>
    </row>
    <row r="3" spans="1:12" ht="14.15" customHeight="1" x14ac:dyDescent="0.25">
      <c r="A3" s="315"/>
      <c r="B3" s="316"/>
      <c r="C3" s="358"/>
      <c r="D3" s="359"/>
      <c r="E3" s="359"/>
      <c r="F3" s="360"/>
      <c r="G3" s="2537"/>
      <c r="H3" s="2538" t="s">
        <v>14</v>
      </c>
      <c r="I3" s="2538" t="s">
        <v>14</v>
      </c>
      <c r="J3" s="2539" t="s">
        <v>14</v>
      </c>
      <c r="K3" s="2538" t="s">
        <v>165</v>
      </c>
      <c r="L3" s="2538" t="s">
        <v>14</v>
      </c>
    </row>
    <row r="4" spans="1:12" ht="14.15" customHeight="1" x14ac:dyDescent="0.25">
      <c r="A4" s="315"/>
      <c r="B4" s="320" t="s">
        <v>167</v>
      </c>
      <c r="C4" s="321" t="s">
        <v>168</v>
      </c>
      <c r="D4" s="322" t="s">
        <v>169</v>
      </c>
      <c r="E4" s="322" t="s">
        <v>170</v>
      </c>
      <c r="F4" s="323" t="s">
        <v>171</v>
      </c>
      <c r="G4" s="321" t="s">
        <v>172</v>
      </c>
      <c r="H4" s="322" t="s">
        <v>173</v>
      </c>
      <c r="I4" s="322" t="s">
        <v>174</v>
      </c>
      <c r="J4" s="323" t="s">
        <v>175</v>
      </c>
      <c r="K4" s="659">
        <v>2025</v>
      </c>
      <c r="L4" s="660">
        <v>2024</v>
      </c>
    </row>
    <row r="5" spans="1:12" ht="14.15" customHeight="1" x14ac:dyDescent="0.25">
      <c r="A5" s="661" t="s">
        <v>374</v>
      </c>
      <c r="B5" s="662"/>
      <c r="C5" s="663"/>
      <c r="D5" s="664"/>
      <c r="E5" s="664"/>
      <c r="F5" s="665"/>
      <c r="G5" s="663"/>
      <c r="H5" s="664"/>
      <c r="I5" s="664"/>
      <c r="J5" s="665"/>
      <c r="K5" s="666"/>
      <c r="L5" s="667"/>
    </row>
    <row r="6" spans="1:12" ht="14.15" customHeight="1" x14ac:dyDescent="0.25">
      <c r="A6" s="333" t="s">
        <v>286</v>
      </c>
      <c r="B6" s="668">
        <v>304</v>
      </c>
      <c r="C6" s="669">
        <v>281</v>
      </c>
      <c r="D6" s="342">
        <v>266</v>
      </c>
      <c r="E6" s="342">
        <v>246</v>
      </c>
      <c r="F6" s="670">
        <v>232</v>
      </c>
      <c r="G6" s="669">
        <v>207</v>
      </c>
      <c r="H6" s="342">
        <v>206</v>
      </c>
      <c r="I6" s="342">
        <v>188</v>
      </c>
      <c r="J6" s="670">
        <v>185</v>
      </c>
      <c r="K6" s="669">
        <v>1025</v>
      </c>
      <c r="L6" s="342">
        <v>786</v>
      </c>
    </row>
    <row r="7" spans="1:12" ht="14.15" customHeight="1" x14ac:dyDescent="0.25">
      <c r="A7" s="333" t="s">
        <v>287</v>
      </c>
      <c r="B7" s="668">
        <v>1497</v>
      </c>
      <c r="C7" s="669">
        <v>1423</v>
      </c>
      <c r="D7" s="342">
        <v>1338</v>
      </c>
      <c r="E7" s="342">
        <v>1295</v>
      </c>
      <c r="F7" s="670">
        <v>1347</v>
      </c>
      <c r="G7" s="669">
        <v>1259</v>
      </c>
      <c r="H7" s="342">
        <v>1222</v>
      </c>
      <c r="I7" s="342">
        <v>1183</v>
      </c>
      <c r="J7" s="670">
        <v>1139</v>
      </c>
      <c r="K7" s="669">
        <v>5403</v>
      </c>
      <c r="L7" s="342">
        <v>4803</v>
      </c>
    </row>
    <row r="8" spans="1:12" ht="14.15" customHeight="1" x14ac:dyDescent="0.25">
      <c r="A8" s="671" t="s">
        <v>288</v>
      </c>
      <c r="B8" s="672">
        <v>1493</v>
      </c>
      <c r="C8" s="673">
        <v>1420</v>
      </c>
      <c r="D8" s="351">
        <v>1334</v>
      </c>
      <c r="E8" s="351">
        <v>1296</v>
      </c>
      <c r="F8" s="674">
        <v>1340</v>
      </c>
      <c r="G8" s="673">
        <v>1256</v>
      </c>
      <c r="H8" s="351">
        <v>1215</v>
      </c>
      <c r="I8" s="351">
        <v>1176</v>
      </c>
      <c r="J8" s="675">
        <v>1132</v>
      </c>
      <c r="K8" s="669">
        <v>5390</v>
      </c>
      <c r="L8" s="351">
        <v>4779</v>
      </c>
    </row>
    <row r="9" spans="1:12" ht="14.15" customHeight="1" x14ac:dyDescent="0.25">
      <c r="A9" s="671" t="s">
        <v>289</v>
      </c>
      <c r="B9" s="672">
        <v>4</v>
      </c>
      <c r="C9" s="673">
        <v>3</v>
      </c>
      <c r="D9" s="351">
        <v>4</v>
      </c>
      <c r="E9" s="351">
        <v>-1</v>
      </c>
      <c r="F9" s="674">
        <v>7</v>
      </c>
      <c r="G9" s="673">
        <v>3</v>
      </c>
      <c r="H9" s="351">
        <v>7</v>
      </c>
      <c r="I9" s="351">
        <v>7</v>
      </c>
      <c r="J9" s="675">
        <v>7</v>
      </c>
      <c r="K9" s="669">
        <v>13</v>
      </c>
      <c r="L9" s="351">
        <v>24</v>
      </c>
    </row>
    <row r="10" spans="1:12" ht="14.15" customHeight="1" x14ac:dyDescent="0.25">
      <c r="A10" s="352" t="s">
        <v>265</v>
      </c>
      <c r="B10" s="668">
        <v>1801</v>
      </c>
      <c r="C10" s="669">
        <v>1704</v>
      </c>
      <c r="D10" s="342">
        <v>1604</v>
      </c>
      <c r="E10" s="342">
        <v>1541</v>
      </c>
      <c r="F10" s="670">
        <v>1579</v>
      </c>
      <c r="G10" s="669">
        <v>1466</v>
      </c>
      <c r="H10" s="342">
        <v>1428</v>
      </c>
      <c r="I10" s="342">
        <v>1371</v>
      </c>
      <c r="J10" s="670">
        <v>1324</v>
      </c>
      <c r="K10" s="669">
        <v>6428</v>
      </c>
      <c r="L10" s="342">
        <v>5589</v>
      </c>
    </row>
    <row r="11" spans="1:12" ht="14.15" customHeight="1" x14ac:dyDescent="0.25">
      <c r="A11" s="333" t="s">
        <v>375</v>
      </c>
      <c r="B11" s="668">
        <v>4</v>
      </c>
      <c r="C11" s="669">
        <v>4</v>
      </c>
      <c r="D11" s="342">
        <v>4</v>
      </c>
      <c r="E11" s="342">
        <v>2</v>
      </c>
      <c r="F11" s="670">
        <v>4</v>
      </c>
      <c r="G11" s="669">
        <v>5</v>
      </c>
      <c r="H11" s="342">
        <v>10</v>
      </c>
      <c r="I11" s="342">
        <v>7</v>
      </c>
      <c r="J11" s="670">
        <v>5</v>
      </c>
      <c r="K11" s="669">
        <v>14</v>
      </c>
      <c r="L11" s="342">
        <v>27</v>
      </c>
    </row>
    <row r="12" spans="1:12" ht="14.15" customHeight="1" x14ac:dyDescent="0.25">
      <c r="A12" s="333" t="s">
        <v>290</v>
      </c>
      <c r="B12" s="668">
        <v>1146</v>
      </c>
      <c r="C12" s="669">
        <v>1095</v>
      </c>
      <c r="D12" s="342">
        <v>1030</v>
      </c>
      <c r="E12" s="342">
        <v>997</v>
      </c>
      <c r="F12" s="670">
        <v>1022</v>
      </c>
      <c r="G12" s="669">
        <v>949</v>
      </c>
      <c r="H12" s="342">
        <v>926</v>
      </c>
      <c r="I12" s="342">
        <v>906</v>
      </c>
      <c r="J12" s="670">
        <v>874</v>
      </c>
      <c r="K12" s="669">
        <v>4144</v>
      </c>
      <c r="L12" s="342">
        <v>3655</v>
      </c>
    </row>
    <row r="13" spans="1:12" ht="14.15" customHeight="1" x14ac:dyDescent="0.25">
      <c r="A13" s="352" t="s">
        <v>268</v>
      </c>
      <c r="B13" s="668">
        <v>651</v>
      </c>
      <c r="C13" s="669">
        <v>605</v>
      </c>
      <c r="D13" s="342">
        <v>570</v>
      </c>
      <c r="E13" s="342">
        <v>542</v>
      </c>
      <c r="F13" s="670">
        <v>553</v>
      </c>
      <c r="G13" s="669">
        <v>512</v>
      </c>
      <c r="H13" s="342">
        <v>492</v>
      </c>
      <c r="I13" s="342">
        <v>458</v>
      </c>
      <c r="J13" s="670">
        <v>445</v>
      </c>
      <c r="K13" s="669">
        <v>2270</v>
      </c>
      <c r="L13" s="342">
        <v>1907</v>
      </c>
    </row>
    <row r="14" spans="1:12" ht="14.15" customHeight="1" x14ac:dyDescent="0.25">
      <c r="A14" s="333" t="s">
        <v>291</v>
      </c>
      <c r="B14" s="668">
        <v>167</v>
      </c>
      <c r="C14" s="669">
        <v>155</v>
      </c>
      <c r="D14" s="342">
        <v>150</v>
      </c>
      <c r="E14" s="342">
        <v>141</v>
      </c>
      <c r="F14" s="670">
        <v>144</v>
      </c>
      <c r="G14" s="669">
        <v>130</v>
      </c>
      <c r="H14" s="342">
        <v>122</v>
      </c>
      <c r="I14" s="342">
        <v>115</v>
      </c>
      <c r="J14" s="670">
        <v>112</v>
      </c>
      <c r="K14" s="669">
        <v>590</v>
      </c>
      <c r="L14" s="342">
        <v>479</v>
      </c>
    </row>
    <row r="15" spans="1:12" ht="14.15" customHeight="1" x14ac:dyDescent="0.25">
      <c r="A15" s="352" t="s">
        <v>376</v>
      </c>
      <c r="B15" s="668">
        <v>484</v>
      </c>
      <c r="C15" s="669">
        <v>450</v>
      </c>
      <c r="D15" s="342">
        <v>420</v>
      </c>
      <c r="E15" s="342">
        <v>401</v>
      </c>
      <c r="F15" s="670">
        <v>409</v>
      </c>
      <c r="G15" s="669">
        <v>382</v>
      </c>
      <c r="H15" s="342">
        <v>370</v>
      </c>
      <c r="I15" s="342">
        <v>343</v>
      </c>
      <c r="J15" s="670">
        <v>333</v>
      </c>
      <c r="K15" s="669">
        <v>1680</v>
      </c>
      <c r="L15" s="342">
        <v>1428</v>
      </c>
    </row>
    <row r="16" spans="1:12" ht="14.15" customHeight="1" x14ac:dyDescent="0.25">
      <c r="A16" s="333" t="s">
        <v>377</v>
      </c>
      <c r="B16" s="668">
        <v>7</v>
      </c>
      <c r="C16" s="669">
        <v>6</v>
      </c>
      <c r="D16" s="342">
        <v>7</v>
      </c>
      <c r="E16" s="342">
        <v>6</v>
      </c>
      <c r="F16" s="670">
        <v>7</v>
      </c>
      <c r="G16" s="669">
        <v>6</v>
      </c>
      <c r="H16" s="342">
        <v>7</v>
      </c>
      <c r="I16" s="342">
        <v>7</v>
      </c>
      <c r="J16" s="670">
        <v>6</v>
      </c>
      <c r="K16" s="669">
        <v>26</v>
      </c>
      <c r="L16" s="342">
        <v>26</v>
      </c>
    </row>
    <row r="17" spans="1:12" ht="14.15" customHeight="1" x14ac:dyDescent="0.25">
      <c r="A17" s="352" t="s">
        <v>272</v>
      </c>
      <c r="B17" s="668">
        <v>491</v>
      </c>
      <c r="C17" s="669">
        <v>456</v>
      </c>
      <c r="D17" s="342">
        <v>427</v>
      </c>
      <c r="E17" s="342">
        <v>407</v>
      </c>
      <c r="F17" s="670">
        <v>416</v>
      </c>
      <c r="G17" s="669">
        <v>388</v>
      </c>
      <c r="H17" s="342">
        <v>377</v>
      </c>
      <c r="I17" s="342">
        <v>350</v>
      </c>
      <c r="J17" s="670">
        <v>339</v>
      </c>
      <c r="K17" s="669">
        <v>1706</v>
      </c>
      <c r="L17" s="342">
        <v>1454</v>
      </c>
    </row>
    <row r="18" spans="1:12" ht="14.15" customHeight="1" x14ac:dyDescent="0.25">
      <c r="A18" s="352"/>
      <c r="B18" s="676"/>
      <c r="C18" s="677"/>
      <c r="D18" s="678"/>
      <c r="E18" s="678"/>
      <c r="F18" s="679"/>
      <c r="G18" s="677"/>
      <c r="H18" s="678"/>
      <c r="I18" s="678"/>
      <c r="J18" s="679"/>
      <c r="K18" s="677"/>
      <c r="L18" s="678"/>
    </row>
    <row r="19" spans="1:12" ht="14.15" customHeight="1" x14ac:dyDescent="0.25">
      <c r="A19" s="352" t="s">
        <v>378</v>
      </c>
      <c r="B19" s="668">
        <v>3</v>
      </c>
      <c r="C19" s="680">
        <v>3</v>
      </c>
      <c r="D19" s="681">
        <v>3</v>
      </c>
      <c r="E19" s="681">
        <v>2</v>
      </c>
      <c r="F19" s="682">
        <v>2</v>
      </c>
      <c r="G19" s="680">
        <v>2</v>
      </c>
      <c r="H19" s="681">
        <v>3</v>
      </c>
      <c r="I19" s="681">
        <v>2</v>
      </c>
      <c r="J19" s="682">
        <v>3</v>
      </c>
      <c r="K19" s="680">
        <v>10</v>
      </c>
      <c r="L19" s="681">
        <v>10</v>
      </c>
    </row>
    <row r="20" spans="1:12" ht="14.15" customHeight="1" x14ac:dyDescent="0.25">
      <c r="A20" s="352" t="s">
        <v>379</v>
      </c>
      <c r="B20" s="668">
        <v>481</v>
      </c>
      <c r="C20" s="669">
        <v>447</v>
      </c>
      <c r="D20" s="342">
        <v>417</v>
      </c>
      <c r="E20" s="342">
        <v>399</v>
      </c>
      <c r="F20" s="670">
        <v>407</v>
      </c>
      <c r="G20" s="669">
        <v>380</v>
      </c>
      <c r="H20" s="342">
        <v>367</v>
      </c>
      <c r="I20" s="342">
        <v>341</v>
      </c>
      <c r="J20" s="670">
        <v>330</v>
      </c>
      <c r="K20" s="669">
        <v>1670</v>
      </c>
      <c r="L20" s="342">
        <v>1418</v>
      </c>
    </row>
    <row r="21" spans="1:12" ht="14.15" customHeight="1" x14ac:dyDescent="0.25">
      <c r="A21" s="352"/>
      <c r="B21" s="668"/>
      <c r="C21" s="669"/>
      <c r="D21" s="342"/>
      <c r="E21" s="342"/>
      <c r="F21" s="670"/>
      <c r="G21" s="669"/>
      <c r="H21" s="342"/>
      <c r="I21" s="342"/>
      <c r="J21" s="670"/>
      <c r="K21" s="669"/>
      <c r="L21" s="342"/>
    </row>
    <row r="22" spans="1:12" ht="14.15" customHeight="1" x14ac:dyDescent="0.25">
      <c r="A22" s="683" t="s">
        <v>380</v>
      </c>
      <c r="B22" s="668"/>
      <c r="C22" s="669"/>
      <c r="D22" s="342"/>
      <c r="E22" s="342"/>
      <c r="F22" s="670"/>
      <c r="G22" s="669"/>
      <c r="H22" s="342"/>
      <c r="I22" s="342"/>
      <c r="J22" s="670"/>
      <c r="K22" s="669"/>
      <c r="L22" s="342"/>
    </row>
    <row r="23" spans="1:12" ht="14.15" customHeight="1" x14ac:dyDescent="0.25">
      <c r="A23" s="684" t="s">
        <v>381</v>
      </c>
      <c r="B23" s="685">
        <v>418</v>
      </c>
      <c r="C23" s="680">
        <v>384</v>
      </c>
      <c r="D23" s="681">
        <v>354</v>
      </c>
      <c r="E23" s="681">
        <v>343</v>
      </c>
      <c r="F23" s="682">
        <v>353</v>
      </c>
      <c r="G23" s="680">
        <v>332</v>
      </c>
      <c r="H23" s="681">
        <v>315</v>
      </c>
      <c r="I23" s="681">
        <v>288</v>
      </c>
      <c r="J23" s="682">
        <v>277</v>
      </c>
      <c r="K23" s="680">
        <v>1434</v>
      </c>
      <c r="L23" s="681">
        <v>1212</v>
      </c>
    </row>
    <row r="24" spans="1:12" ht="14.15" customHeight="1" x14ac:dyDescent="0.25">
      <c r="A24" s="684" t="s">
        <v>382</v>
      </c>
      <c r="B24" s="685">
        <v>63</v>
      </c>
      <c r="C24" s="680">
        <v>63</v>
      </c>
      <c r="D24" s="681">
        <v>63</v>
      </c>
      <c r="E24" s="681">
        <v>56</v>
      </c>
      <c r="F24" s="682">
        <v>54</v>
      </c>
      <c r="G24" s="680">
        <v>48</v>
      </c>
      <c r="H24" s="681">
        <v>52</v>
      </c>
      <c r="I24" s="681">
        <v>53</v>
      </c>
      <c r="J24" s="682">
        <v>53</v>
      </c>
      <c r="K24" s="680">
        <v>236</v>
      </c>
      <c r="L24" s="681">
        <v>206</v>
      </c>
    </row>
    <row r="25" spans="1:12" ht="14.15" customHeight="1" x14ac:dyDescent="0.25">
      <c r="A25" s="686" t="s">
        <v>383</v>
      </c>
      <c r="B25" s="685">
        <v>55</v>
      </c>
      <c r="C25" s="680">
        <v>55</v>
      </c>
      <c r="D25" s="681">
        <v>55</v>
      </c>
      <c r="E25" s="681">
        <v>47</v>
      </c>
      <c r="F25" s="682">
        <v>46</v>
      </c>
      <c r="G25" s="680">
        <v>42</v>
      </c>
      <c r="H25" s="681">
        <v>46</v>
      </c>
      <c r="I25" s="681">
        <v>44</v>
      </c>
      <c r="J25" s="682">
        <v>45</v>
      </c>
      <c r="K25" s="680">
        <v>203</v>
      </c>
      <c r="L25" s="681">
        <v>177</v>
      </c>
    </row>
    <row r="26" spans="1:12" ht="14.15" customHeight="1" x14ac:dyDescent="0.25">
      <c r="A26" s="686" t="s">
        <v>384</v>
      </c>
      <c r="B26" s="685">
        <v>8</v>
      </c>
      <c r="C26" s="680">
        <v>8</v>
      </c>
      <c r="D26" s="681">
        <v>8</v>
      </c>
      <c r="E26" s="681">
        <v>9</v>
      </c>
      <c r="F26" s="682">
        <v>8</v>
      </c>
      <c r="G26" s="680">
        <v>6</v>
      </c>
      <c r="H26" s="681">
        <v>6</v>
      </c>
      <c r="I26" s="681">
        <v>9</v>
      </c>
      <c r="J26" s="682">
        <v>8</v>
      </c>
      <c r="K26" s="680">
        <v>33</v>
      </c>
      <c r="L26" s="681">
        <v>29</v>
      </c>
    </row>
    <row r="27" spans="1:12" ht="14.15" customHeight="1" x14ac:dyDescent="0.25">
      <c r="A27" s="683" t="s">
        <v>385</v>
      </c>
      <c r="B27" s="685">
        <v>481</v>
      </c>
      <c r="C27" s="680">
        <v>447</v>
      </c>
      <c r="D27" s="681">
        <v>417</v>
      </c>
      <c r="E27" s="681">
        <v>399</v>
      </c>
      <c r="F27" s="682">
        <v>407</v>
      </c>
      <c r="G27" s="680">
        <v>380</v>
      </c>
      <c r="H27" s="681">
        <v>367</v>
      </c>
      <c r="I27" s="681">
        <v>341</v>
      </c>
      <c r="J27" s="682">
        <v>330</v>
      </c>
      <c r="K27" s="680">
        <v>1670</v>
      </c>
      <c r="L27" s="681">
        <v>1418</v>
      </c>
    </row>
    <row r="28" spans="1:12" ht="14.15" customHeight="1" x14ac:dyDescent="0.25">
      <c r="A28" s="687"/>
      <c r="B28" s="676"/>
      <c r="C28" s="677"/>
      <c r="D28" s="678"/>
      <c r="E28" s="678"/>
      <c r="F28" s="679"/>
      <c r="G28" s="677"/>
      <c r="H28" s="678"/>
      <c r="I28" s="678"/>
      <c r="J28" s="679"/>
      <c r="K28" s="677"/>
      <c r="L28" s="678"/>
    </row>
    <row r="29" spans="1:12" ht="14.15" customHeight="1" x14ac:dyDescent="0.25">
      <c r="A29" s="352" t="s">
        <v>386</v>
      </c>
      <c r="B29" s="668">
        <v>3</v>
      </c>
      <c r="C29" s="680">
        <v>3</v>
      </c>
      <c r="D29" s="681">
        <v>3</v>
      </c>
      <c r="E29" s="681">
        <v>2</v>
      </c>
      <c r="F29" s="682">
        <v>2</v>
      </c>
      <c r="G29" s="680">
        <v>2</v>
      </c>
      <c r="H29" s="681">
        <v>3</v>
      </c>
      <c r="I29" s="681">
        <v>2</v>
      </c>
      <c r="J29" s="682">
        <v>3</v>
      </c>
      <c r="K29" s="680">
        <v>10</v>
      </c>
      <c r="L29" s="681">
        <v>10</v>
      </c>
    </row>
    <row r="30" spans="1:12" ht="14.15" customHeight="1" x14ac:dyDescent="0.25">
      <c r="A30" s="352" t="s">
        <v>387</v>
      </c>
      <c r="B30" s="668">
        <v>488</v>
      </c>
      <c r="C30" s="669">
        <v>453</v>
      </c>
      <c r="D30" s="342">
        <v>424</v>
      </c>
      <c r="E30" s="342">
        <v>405</v>
      </c>
      <c r="F30" s="670">
        <v>414</v>
      </c>
      <c r="G30" s="669">
        <v>386</v>
      </c>
      <c r="H30" s="342">
        <v>374</v>
      </c>
      <c r="I30" s="342">
        <v>348</v>
      </c>
      <c r="J30" s="670">
        <v>336</v>
      </c>
      <c r="K30" s="669">
        <v>1696</v>
      </c>
      <c r="L30" s="342">
        <v>1444</v>
      </c>
    </row>
    <row r="31" spans="1:12" ht="14.15" customHeight="1" x14ac:dyDescent="0.25">
      <c r="A31" s="343"/>
      <c r="B31" s="676"/>
      <c r="C31" s="677"/>
      <c r="D31" s="678"/>
      <c r="E31" s="678"/>
      <c r="F31" s="679"/>
      <c r="G31" s="677"/>
      <c r="H31" s="678"/>
      <c r="I31" s="678"/>
      <c r="J31" s="679"/>
      <c r="K31" s="677"/>
      <c r="L31" s="678"/>
    </row>
    <row r="32" spans="1:12" ht="14.15" customHeight="1" x14ac:dyDescent="0.25">
      <c r="A32" s="352" t="s">
        <v>388</v>
      </c>
      <c r="B32" s="676"/>
      <c r="C32" s="677"/>
      <c r="D32" s="678"/>
      <c r="E32" s="678"/>
      <c r="F32" s="679"/>
      <c r="G32" s="677"/>
      <c r="H32" s="678"/>
      <c r="I32" s="678"/>
      <c r="J32" s="679"/>
      <c r="K32" s="688"/>
      <c r="L32" s="678"/>
    </row>
    <row r="33" spans="1:12" ht="14.15" customHeight="1" x14ac:dyDescent="0.25">
      <c r="A33" s="333" t="s">
        <v>381</v>
      </c>
      <c r="B33" s="668">
        <v>424</v>
      </c>
      <c r="C33" s="680">
        <v>390</v>
      </c>
      <c r="D33" s="681">
        <v>360</v>
      </c>
      <c r="E33" s="681">
        <v>348</v>
      </c>
      <c r="F33" s="682">
        <v>360</v>
      </c>
      <c r="G33" s="680">
        <v>337</v>
      </c>
      <c r="H33" s="681">
        <v>321</v>
      </c>
      <c r="I33" s="681">
        <v>295</v>
      </c>
      <c r="J33" s="682">
        <v>283</v>
      </c>
      <c r="K33" s="680">
        <v>1458</v>
      </c>
      <c r="L33" s="342">
        <v>1236</v>
      </c>
    </row>
    <row r="34" spans="1:12" ht="14.15" customHeight="1" x14ac:dyDescent="0.25">
      <c r="A34" s="333" t="s">
        <v>382</v>
      </c>
      <c r="B34" s="668">
        <v>64</v>
      </c>
      <c r="C34" s="669">
        <v>63</v>
      </c>
      <c r="D34" s="342">
        <v>64</v>
      </c>
      <c r="E34" s="342">
        <v>57</v>
      </c>
      <c r="F34" s="670">
        <v>54</v>
      </c>
      <c r="G34" s="669">
        <v>49</v>
      </c>
      <c r="H34" s="342">
        <v>53</v>
      </c>
      <c r="I34" s="342">
        <v>53</v>
      </c>
      <c r="J34" s="670">
        <v>53</v>
      </c>
      <c r="K34" s="680">
        <v>238</v>
      </c>
      <c r="L34" s="342">
        <v>208</v>
      </c>
    </row>
    <row r="35" spans="1:12" ht="14.15" customHeight="1" x14ac:dyDescent="0.25">
      <c r="A35" s="343" t="s">
        <v>383</v>
      </c>
      <c r="B35" s="668">
        <v>56</v>
      </c>
      <c r="C35" s="669">
        <v>55</v>
      </c>
      <c r="D35" s="342">
        <v>55</v>
      </c>
      <c r="E35" s="342">
        <v>47</v>
      </c>
      <c r="F35" s="670">
        <v>46</v>
      </c>
      <c r="G35" s="669">
        <v>43</v>
      </c>
      <c r="H35" s="342">
        <v>45</v>
      </c>
      <c r="I35" s="342">
        <v>44</v>
      </c>
      <c r="J35" s="670">
        <v>45</v>
      </c>
      <c r="K35" s="680">
        <v>203</v>
      </c>
      <c r="L35" s="342">
        <v>177</v>
      </c>
    </row>
    <row r="36" spans="1:12" ht="14.15" customHeight="1" x14ac:dyDescent="0.25">
      <c r="A36" s="343" t="s">
        <v>384</v>
      </c>
      <c r="B36" s="668">
        <v>8</v>
      </c>
      <c r="C36" s="669">
        <v>8</v>
      </c>
      <c r="D36" s="342">
        <v>9</v>
      </c>
      <c r="E36" s="342">
        <v>10</v>
      </c>
      <c r="F36" s="670">
        <v>8</v>
      </c>
      <c r="G36" s="669">
        <v>6</v>
      </c>
      <c r="H36" s="342">
        <v>8</v>
      </c>
      <c r="I36" s="342">
        <v>9</v>
      </c>
      <c r="J36" s="670">
        <v>8</v>
      </c>
      <c r="K36" s="680">
        <v>35</v>
      </c>
      <c r="L36" s="342">
        <v>31</v>
      </c>
    </row>
    <row r="37" spans="1:12" ht="14.15" customHeight="1" x14ac:dyDescent="0.25">
      <c r="A37" s="352" t="s">
        <v>389</v>
      </c>
      <c r="B37" s="668">
        <v>488</v>
      </c>
      <c r="C37" s="669">
        <v>453</v>
      </c>
      <c r="D37" s="342">
        <v>424</v>
      </c>
      <c r="E37" s="342">
        <v>405</v>
      </c>
      <c r="F37" s="670">
        <v>414</v>
      </c>
      <c r="G37" s="669">
        <v>386</v>
      </c>
      <c r="H37" s="342">
        <v>374</v>
      </c>
      <c r="I37" s="342">
        <v>348</v>
      </c>
      <c r="J37" s="670">
        <v>336</v>
      </c>
      <c r="K37" s="680">
        <v>1696</v>
      </c>
      <c r="L37" s="342">
        <v>1444</v>
      </c>
    </row>
    <row r="38" spans="1:12" ht="14.15" customHeight="1" x14ac:dyDescent="0.25">
      <c r="A38" s="333"/>
      <c r="B38" s="676"/>
      <c r="C38" s="677"/>
      <c r="D38" s="678"/>
      <c r="E38" s="678"/>
      <c r="F38" s="679"/>
      <c r="G38" s="677"/>
      <c r="H38" s="678"/>
      <c r="I38" s="678"/>
      <c r="J38" s="679"/>
      <c r="K38" s="677"/>
      <c r="L38" s="678"/>
    </row>
    <row r="39" spans="1:12" ht="14.15" customHeight="1" x14ac:dyDescent="0.25">
      <c r="A39" s="352" t="s">
        <v>390</v>
      </c>
      <c r="B39" s="676"/>
      <c r="C39" s="677"/>
      <c r="D39" s="678"/>
      <c r="E39" s="678"/>
      <c r="F39" s="679"/>
      <c r="G39" s="677"/>
      <c r="H39" s="678"/>
      <c r="I39" s="678"/>
      <c r="J39" s="679"/>
      <c r="K39" s="677"/>
      <c r="L39" s="678"/>
    </row>
    <row r="40" spans="1:12" ht="14.15" customHeight="1" x14ac:dyDescent="0.25">
      <c r="A40" s="333" t="s">
        <v>381</v>
      </c>
      <c r="B40" s="668">
        <v>1571</v>
      </c>
      <c r="C40" s="680">
        <v>1480</v>
      </c>
      <c r="D40" s="681">
        <v>1388</v>
      </c>
      <c r="E40" s="681">
        <v>1333</v>
      </c>
      <c r="F40" s="682">
        <v>1371</v>
      </c>
      <c r="G40" s="680">
        <v>1278</v>
      </c>
      <c r="H40" s="681">
        <v>1234</v>
      </c>
      <c r="I40" s="681">
        <v>1179</v>
      </c>
      <c r="J40" s="682">
        <v>1138</v>
      </c>
      <c r="K40" s="680">
        <v>5572</v>
      </c>
      <c r="L40" s="342">
        <v>4829</v>
      </c>
    </row>
    <row r="41" spans="1:12" ht="14.15" customHeight="1" x14ac:dyDescent="0.25">
      <c r="A41" s="333" t="s">
        <v>382</v>
      </c>
      <c r="B41" s="668">
        <v>230</v>
      </c>
      <c r="C41" s="680">
        <v>224</v>
      </c>
      <c r="D41" s="681">
        <v>216</v>
      </c>
      <c r="E41" s="681">
        <v>208</v>
      </c>
      <c r="F41" s="682">
        <v>208</v>
      </c>
      <c r="G41" s="680">
        <v>188</v>
      </c>
      <c r="H41" s="681">
        <v>194</v>
      </c>
      <c r="I41" s="681">
        <v>192</v>
      </c>
      <c r="J41" s="682">
        <v>186</v>
      </c>
      <c r="K41" s="680">
        <v>856</v>
      </c>
      <c r="L41" s="342">
        <v>760</v>
      </c>
    </row>
    <row r="42" spans="1:12" ht="14.15" customHeight="1" x14ac:dyDescent="0.25">
      <c r="A42" s="343" t="s">
        <v>383</v>
      </c>
      <c r="B42" s="668">
        <v>203</v>
      </c>
      <c r="C42" s="680">
        <v>197</v>
      </c>
      <c r="D42" s="342">
        <v>190</v>
      </c>
      <c r="E42" s="342">
        <v>182</v>
      </c>
      <c r="F42" s="670">
        <v>182</v>
      </c>
      <c r="G42" s="669">
        <v>165</v>
      </c>
      <c r="H42" s="342">
        <v>169</v>
      </c>
      <c r="I42" s="342">
        <v>166</v>
      </c>
      <c r="J42" s="670">
        <v>161</v>
      </c>
      <c r="K42" s="680">
        <v>751</v>
      </c>
      <c r="L42" s="342">
        <v>661</v>
      </c>
    </row>
    <row r="43" spans="1:12" ht="14.15" customHeight="1" x14ac:dyDescent="0.25">
      <c r="A43" s="343" t="s">
        <v>384</v>
      </c>
      <c r="B43" s="668">
        <v>27</v>
      </c>
      <c r="C43" s="669">
        <v>27</v>
      </c>
      <c r="D43" s="342">
        <v>26</v>
      </c>
      <c r="E43" s="342">
        <v>26</v>
      </c>
      <c r="F43" s="670">
        <v>26</v>
      </c>
      <c r="G43" s="669">
        <v>23</v>
      </c>
      <c r="H43" s="342">
        <v>25</v>
      </c>
      <c r="I43" s="342">
        <v>26</v>
      </c>
      <c r="J43" s="670">
        <v>25</v>
      </c>
      <c r="K43" s="680">
        <v>105</v>
      </c>
      <c r="L43" s="342">
        <v>99</v>
      </c>
    </row>
    <row r="44" spans="1:12" ht="14.15" customHeight="1" x14ac:dyDescent="0.25">
      <c r="A44" s="689" t="s">
        <v>391</v>
      </c>
      <c r="B44" s="690">
        <v>1801</v>
      </c>
      <c r="C44" s="691">
        <v>1704</v>
      </c>
      <c r="D44" s="692">
        <v>1604</v>
      </c>
      <c r="E44" s="692">
        <v>1541</v>
      </c>
      <c r="F44" s="693">
        <v>1579</v>
      </c>
      <c r="G44" s="691">
        <v>1466</v>
      </c>
      <c r="H44" s="692">
        <v>1428</v>
      </c>
      <c r="I44" s="692">
        <v>1371</v>
      </c>
      <c r="J44" s="693">
        <v>1324</v>
      </c>
      <c r="K44" s="694">
        <v>6428</v>
      </c>
      <c r="L44" s="692">
        <v>5589</v>
      </c>
    </row>
    <row r="45" spans="1:12" ht="14.15" customHeight="1" x14ac:dyDescent="0.25">
      <c r="A45" s="357" t="s">
        <v>294</v>
      </c>
      <c r="B45" s="695"/>
      <c r="C45" s="696"/>
      <c r="D45" s="697"/>
      <c r="E45" s="697"/>
      <c r="F45" s="698"/>
      <c r="G45" s="699"/>
      <c r="H45" s="697"/>
      <c r="I45" s="697"/>
      <c r="J45" s="698"/>
      <c r="K45" s="696"/>
      <c r="L45" s="697"/>
    </row>
    <row r="46" spans="1:12" ht="14.15" customHeight="1" x14ac:dyDescent="0.25">
      <c r="A46" s="700" t="s">
        <v>392</v>
      </c>
      <c r="B46" s="701"/>
      <c r="C46" s="702"/>
      <c r="D46" s="703"/>
      <c r="E46" s="703"/>
      <c r="F46" s="704"/>
      <c r="G46" s="702"/>
      <c r="H46" s="703"/>
      <c r="I46" s="703"/>
      <c r="J46" s="704"/>
      <c r="K46" s="705"/>
      <c r="L46" s="706"/>
    </row>
    <row r="47" spans="1:12" ht="14.15" customHeight="1" x14ac:dyDescent="0.25">
      <c r="A47" s="343" t="s">
        <v>297</v>
      </c>
      <c r="B47" s="376">
        <v>17.7</v>
      </c>
      <c r="C47" s="381">
        <v>16.7</v>
      </c>
      <c r="D47" s="410">
        <v>15.7</v>
      </c>
      <c r="E47" s="410">
        <v>15.8</v>
      </c>
      <c r="F47" s="411">
        <v>15.8</v>
      </c>
      <c r="G47" s="381">
        <v>14.8</v>
      </c>
      <c r="H47" s="382">
        <v>14.3</v>
      </c>
      <c r="I47" s="382">
        <v>13.6</v>
      </c>
      <c r="J47" s="383">
        <v>12.9</v>
      </c>
      <c r="K47" s="409">
        <v>16</v>
      </c>
      <c r="L47" s="382">
        <v>13.9</v>
      </c>
    </row>
    <row r="48" spans="1:12" ht="14.15" customHeight="1" x14ac:dyDescent="0.25">
      <c r="A48" s="343" t="s">
        <v>300</v>
      </c>
      <c r="B48" s="376">
        <v>63.6</v>
      </c>
      <c r="C48" s="381">
        <v>64.2</v>
      </c>
      <c r="D48" s="410">
        <v>64.2</v>
      </c>
      <c r="E48" s="410">
        <v>64.7</v>
      </c>
      <c r="F48" s="411">
        <v>64.7</v>
      </c>
      <c r="G48" s="381">
        <v>64.7</v>
      </c>
      <c r="H48" s="382">
        <v>64.8</v>
      </c>
      <c r="I48" s="382">
        <v>66.099999999999994</v>
      </c>
      <c r="J48" s="383">
        <v>66</v>
      </c>
      <c r="K48" s="409">
        <v>64.5</v>
      </c>
      <c r="L48" s="382">
        <v>65.400000000000006</v>
      </c>
    </row>
    <row r="49" spans="1:12" ht="14.15" customHeight="1" x14ac:dyDescent="0.25">
      <c r="A49" s="352" t="s">
        <v>393</v>
      </c>
      <c r="B49" s="707"/>
      <c r="C49" s="708"/>
      <c r="D49" s="709"/>
      <c r="E49" s="709"/>
      <c r="F49" s="710"/>
      <c r="G49" s="708"/>
      <c r="H49" s="711"/>
      <c r="I49" s="711"/>
      <c r="J49" s="712"/>
      <c r="K49" s="409"/>
      <c r="L49" s="382"/>
    </row>
    <row r="50" spans="1:12" ht="14.15" customHeight="1" x14ac:dyDescent="0.25">
      <c r="A50" s="343" t="s">
        <v>394</v>
      </c>
      <c r="B50" s="376">
        <v>17.899999999999999</v>
      </c>
      <c r="C50" s="381">
        <v>17</v>
      </c>
      <c r="D50" s="410">
        <v>15.9</v>
      </c>
      <c r="E50" s="410">
        <v>16.100000000000001</v>
      </c>
      <c r="F50" s="411">
        <v>16.100000000000001</v>
      </c>
      <c r="G50" s="381">
        <v>15</v>
      </c>
      <c r="H50" s="382">
        <v>14.6</v>
      </c>
      <c r="I50" s="382">
        <v>13.8</v>
      </c>
      <c r="J50" s="383">
        <v>13.1</v>
      </c>
      <c r="K50" s="409">
        <v>16.3</v>
      </c>
      <c r="L50" s="382">
        <v>14.1</v>
      </c>
    </row>
    <row r="51" spans="1:12" ht="14.15" customHeight="1" x14ac:dyDescent="0.25">
      <c r="A51" s="713" t="s">
        <v>395</v>
      </c>
      <c r="B51" s="714">
        <v>63.1</v>
      </c>
      <c r="C51" s="715">
        <v>63.7</v>
      </c>
      <c r="D51" s="421">
        <v>63.6</v>
      </c>
      <c r="E51" s="421">
        <v>64.099999999999994</v>
      </c>
      <c r="F51" s="422">
        <v>64.2</v>
      </c>
      <c r="G51" s="715">
        <v>64.099999999999994</v>
      </c>
      <c r="H51" s="716">
        <v>64.2</v>
      </c>
      <c r="I51" s="716">
        <v>65.5</v>
      </c>
      <c r="J51" s="717">
        <v>65.3</v>
      </c>
      <c r="K51" s="420">
        <v>63.9</v>
      </c>
      <c r="L51" s="716">
        <v>64.8</v>
      </c>
    </row>
    <row r="52" spans="1:12" ht="14.15" customHeight="1" x14ac:dyDescent="0.25">
      <c r="A52" s="357" t="s">
        <v>396</v>
      </c>
      <c r="B52" s="695"/>
      <c r="C52" s="696"/>
      <c r="D52" s="697"/>
      <c r="E52" s="697"/>
      <c r="F52" s="698"/>
      <c r="G52" s="699"/>
      <c r="H52" s="697"/>
      <c r="I52" s="697"/>
      <c r="J52" s="698"/>
      <c r="K52" s="718"/>
      <c r="L52" s="719"/>
    </row>
    <row r="53" spans="1:12" ht="14.15" customHeight="1" x14ac:dyDescent="0.25">
      <c r="A53" s="361" t="s">
        <v>306</v>
      </c>
      <c r="B53" s="389">
        <v>30.3</v>
      </c>
      <c r="C53" s="397">
        <v>29.3</v>
      </c>
      <c r="D53" s="398">
        <v>28.5</v>
      </c>
      <c r="E53" s="398">
        <v>27.6</v>
      </c>
      <c r="F53" s="720">
        <v>27</v>
      </c>
      <c r="G53" s="397">
        <v>26</v>
      </c>
      <c r="H53" s="398">
        <v>25.4</v>
      </c>
      <c r="I53" s="398">
        <v>24.8</v>
      </c>
      <c r="J53" s="720">
        <v>24.3</v>
      </c>
      <c r="K53" s="397">
        <v>28.1</v>
      </c>
      <c r="L53" s="706">
        <v>25.1</v>
      </c>
    </row>
    <row r="54" spans="1:12" ht="14.15" customHeight="1" x14ac:dyDescent="0.25">
      <c r="A54" s="333" t="s">
        <v>307</v>
      </c>
      <c r="B54" s="400">
        <v>9.9999999999999964</v>
      </c>
      <c r="C54" s="405">
        <v>10.099999999999998</v>
      </c>
      <c r="D54" s="406">
        <v>10.100000000000001</v>
      </c>
      <c r="E54" s="406">
        <v>10.199999999999996</v>
      </c>
      <c r="F54" s="407">
        <v>10.3</v>
      </c>
      <c r="G54" s="405">
        <v>10.4</v>
      </c>
      <c r="H54" s="406">
        <v>10.3</v>
      </c>
      <c r="I54" s="406">
        <v>10.3</v>
      </c>
      <c r="J54" s="407">
        <v>10.4</v>
      </c>
      <c r="K54" s="405">
        <v>10.199999999999996</v>
      </c>
      <c r="L54" s="721">
        <v>10.4</v>
      </c>
    </row>
    <row r="55" spans="1:12" ht="14.15" customHeight="1" x14ac:dyDescent="0.25">
      <c r="A55" s="413" t="s">
        <v>308</v>
      </c>
      <c r="B55" s="400">
        <v>40.299999999999997</v>
      </c>
      <c r="C55" s="405">
        <v>39.4</v>
      </c>
      <c r="D55" s="406">
        <v>38.6</v>
      </c>
      <c r="E55" s="406">
        <v>37.799999999999997</v>
      </c>
      <c r="F55" s="407">
        <v>37.299999999999997</v>
      </c>
      <c r="G55" s="405">
        <v>36.4</v>
      </c>
      <c r="H55" s="406">
        <v>35.700000000000003</v>
      </c>
      <c r="I55" s="406">
        <v>35.1</v>
      </c>
      <c r="J55" s="407">
        <v>34.700000000000003</v>
      </c>
      <c r="K55" s="405">
        <v>38.299999999999997</v>
      </c>
      <c r="L55" s="721">
        <v>35.5</v>
      </c>
    </row>
    <row r="56" spans="1:12" ht="14.15" customHeight="1" x14ac:dyDescent="0.25">
      <c r="A56" s="408" t="s">
        <v>309</v>
      </c>
      <c r="B56" s="400">
        <v>22.2</v>
      </c>
      <c r="C56" s="405">
        <v>21</v>
      </c>
      <c r="D56" s="406">
        <v>20.9</v>
      </c>
      <c r="E56" s="406">
        <v>21</v>
      </c>
      <c r="F56" s="407">
        <v>19.100000000000001</v>
      </c>
      <c r="G56" s="405">
        <v>18.100000000000001</v>
      </c>
      <c r="H56" s="406">
        <v>18.2</v>
      </c>
      <c r="I56" s="406">
        <v>18.3</v>
      </c>
      <c r="J56" s="407">
        <v>18</v>
      </c>
      <c r="K56" s="405">
        <v>20.5</v>
      </c>
      <c r="L56" s="721">
        <v>18.2</v>
      </c>
    </row>
    <row r="57" spans="1:12" ht="14.15" customHeight="1" x14ac:dyDescent="0.25">
      <c r="A57" s="408" t="s">
        <v>310</v>
      </c>
      <c r="B57" s="400">
        <v>30.2</v>
      </c>
      <c r="C57" s="405">
        <v>29</v>
      </c>
      <c r="D57" s="406">
        <v>26.7</v>
      </c>
      <c r="E57" s="406">
        <v>23.9</v>
      </c>
      <c r="F57" s="407">
        <v>21.3</v>
      </c>
      <c r="G57" s="405">
        <v>19.8</v>
      </c>
      <c r="H57" s="406">
        <v>19.3</v>
      </c>
      <c r="I57" s="406">
        <v>18.600000000000001</v>
      </c>
      <c r="J57" s="407">
        <v>16.3</v>
      </c>
      <c r="K57" s="405">
        <v>25.2</v>
      </c>
      <c r="L57" s="721">
        <v>18.5</v>
      </c>
    </row>
    <row r="58" spans="1:12" ht="14.15" customHeight="1" x14ac:dyDescent="0.25">
      <c r="A58" s="413" t="s">
        <v>311</v>
      </c>
      <c r="B58" s="400">
        <v>52.4</v>
      </c>
      <c r="C58" s="405">
        <v>50</v>
      </c>
      <c r="D58" s="406">
        <v>47.599999999999994</v>
      </c>
      <c r="E58" s="406">
        <v>44.9</v>
      </c>
      <c r="F58" s="407">
        <v>40.4</v>
      </c>
      <c r="G58" s="405">
        <v>37.9</v>
      </c>
      <c r="H58" s="406">
        <v>37.5</v>
      </c>
      <c r="I58" s="406">
        <v>36.9</v>
      </c>
      <c r="J58" s="407">
        <v>34.299999999999997</v>
      </c>
      <c r="K58" s="405">
        <v>45.7</v>
      </c>
      <c r="L58" s="721">
        <v>36.700000000000003</v>
      </c>
    </row>
    <row r="59" spans="1:12" ht="14.15" customHeight="1" x14ac:dyDescent="0.25">
      <c r="A59" s="408" t="s">
        <v>312</v>
      </c>
      <c r="B59" s="400">
        <v>2.5</v>
      </c>
      <c r="C59" s="405">
        <v>2.2000000000000028</v>
      </c>
      <c r="D59" s="406">
        <v>2.2000000000000028</v>
      </c>
      <c r="E59" s="406">
        <v>2.3000000000000043</v>
      </c>
      <c r="F59" s="407">
        <v>2.4</v>
      </c>
      <c r="G59" s="405">
        <v>2.6</v>
      </c>
      <c r="H59" s="406">
        <v>3.2</v>
      </c>
      <c r="I59" s="406">
        <v>5</v>
      </c>
      <c r="J59" s="722">
        <v>6.5</v>
      </c>
      <c r="K59" s="405">
        <v>2.2999999999999972</v>
      </c>
      <c r="L59" s="721">
        <v>4.3</v>
      </c>
    </row>
    <row r="60" spans="1:12" ht="14.15" customHeight="1" x14ac:dyDescent="0.25">
      <c r="A60" s="414" t="s">
        <v>313</v>
      </c>
      <c r="B60" s="415">
        <v>54.9</v>
      </c>
      <c r="C60" s="723">
        <v>52.2</v>
      </c>
      <c r="D60" s="424">
        <v>49.8</v>
      </c>
      <c r="E60" s="424">
        <v>47.2</v>
      </c>
      <c r="F60" s="724">
        <v>42.8</v>
      </c>
      <c r="G60" s="723">
        <v>40.5</v>
      </c>
      <c r="H60" s="424">
        <v>40.700000000000003</v>
      </c>
      <c r="I60" s="424">
        <v>41.9</v>
      </c>
      <c r="J60" s="725">
        <v>40.799999999999997</v>
      </c>
      <c r="K60" s="723">
        <v>48</v>
      </c>
      <c r="L60" s="726">
        <v>41</v>
      </c>
    </row>
    <row r="61" spans="1:12" ht="14.15" customHeight="1" x14ac:dyDescent="0.25">
      <c r="A61" s="357" t="s">
        <v>397</v>
      </c>
      <c r="B61" s="695"/>
      <c r="C61" s="696"/>
      <c r="D61" s="697"/>
      <c r="E61" s="697"/>
      <c r="F61" s="698"/>
      <c r="G61" s="699"/>
      <c r="H61" s="697"/>
      <c r="I61" s="697"/>
      <c r="J61" s="698"/>
      <c r="K61" s="718"/>
      <c r="L61" s="719"/>
    </row>
    <row r="62" spans="1:12" ht="14.15" customHeight="1" x14ac:dyDescent="0.25">
      <c r="A62" s="727" t="s">
        <v>398</v>
      </c>
      <c r="B62" s="728"/>
      <c r="C62" s="729"/>
      <c r="D62" s="730"/>
      <c r="E62" s="730"/>
      <c r="F62" s="731"/>
      <c r="G62" s="729"/>
      <c r="H62" s="730"/>
      <c r="I62" s="730"/>
      <c r="J62" s="731"/>
      <c r="K62" s="729"/>
      <c r="L62" s="730"/>
    </row>
    <row r="63" spans="1:12" ht="14.15" customHeight="1" x14ac:dyDescent="0.25">
      <c r="A63" s="732" t="s">
        <v>381</v>
      </c>
      <c r="B63" s="733">
        <v>639</v>
      </c>
      <c r="C63" s="734">
        <v>629</v>
      </c>
      <c r="D63" s="735">
        <v>591</v>
      </c>
      <c r="E63" s="735">
        <v>553</v>
      </c>
      <c r="F63" s="736">
        <v>581</v>
      </c>
      <c r="G63" s="734">
        <v>556</v>
      </c>
      <c r="H63" s="428">
        <v>543</v>
      </c>
      <c r="I63" s="428">
        <v>519</v>
      </c>
      <c r="J63" s="429">
        <v>506</v>
      </c>
      <c r="K63" s="734">
        <v>629</v>
      </c>
      <c r="L63" s="428">
        <v>556</v>
      </c>
    </row>
    <row r="64" spans="1:12" ht="14.15" customHeight="1" x14ac:dyDescent="0.25">
      <c r="A64" s="732" t="s">
        <v>382</v>
      </c>
      <c r="B64" s="733">
        <v>162</v>
      </c>
      <c r="C64" s="734">
        <v>168</v>
      </c>
      <c r="D64" s="735">
        <v>163</v>
      </c>
      <c r="E64" s="735">
        <v>157</v>
      </c>
      <c r="F64" s="736">
        <v>157</v>
      </c>
      <c r="G64" s="734">
        <v>148</v>
      </c>
      <c r="H64" s="428">
        <v>151</v>
      </c>
      <c r="I64" s="428">
        <v>150</v>
      </c>
      <c r="J64" s="429">
        <v>149</v>
      </c>
      <c r="K64" s="734">
        <v>168</v>
      </c>
      <c r="L64" s="428">
        <v>148</v>
      </c>
    </row>
    <row r="65" spans="1:12" ht="14.15" customHeight="1" x14ac:dyDescent="0.25">
      <c r="A65" s="737" t="s">
        <v>383</v>
      </c>
      <c r="B65" s="668">
        <v>153</v>
      </c>
      <c r="C65" s="669">
        <v>158</v>
      </c>
      <c r="D65" s="342">
        <v>154</v>
      </c>
      <c r="E65" s="342">
        <v>149</v>
      </c>
      <c r="F65" s="670">
        <v>149</v>
      </c>
      <c r="G65" s="669">
        <v>140</v>
      </c>
      <c r="H65" s="342">
        <v>142</v>
      </c>
      <c r="I65" s="342">
        <v>140</v>
      </c>
      <c r="J65" s="670">
        <v>139</v>
      </c>
      <c r="K65" s="680">
        <v>158</v>
      </c>
      <c r="L65" s="342">
        <v>140</v>
      </c>
    </row>
    <row r="66" spans="1:12" ht="14.15" customHeight="1" x14ac:dyDescent="0.25">
      <c r="A66" s="737" t="s">
        <v>384</v>
      </c>
      <c r="B66" s="668">
        <v>9</v>
      </c>
      <c r="C66" s="669">
        <v>10</v>
      </c>
      <c r="D66" s="342">
        <v>9</v>
      </c>
      <c r="E66" s="342">
        <v>8</v>
      </c>
      <c r="F66" s="670">
        <v>8</v>
      </c>
      <c r="G66" s="669">
        <v>8</v>
      </c>
      <c r="H66" s="342">
        <v>9</v>
      </c>
      <c r="I66" s="342">
        <v>10</v>
      </c>
      <c r="J66" s="670">
        <v>10</v>
      </c>
      <c r="K66" s="680">
        <v>10</v>
      </c>
      <c r="L66" s="342">
        <v>8</v>
      </c>
    </row>
    <row r="67" spans="1:12" ht="14.15" customHeight="1" x14ac:dyDescent="0.25">
      <c r="A67" s="738" t="s">
        <v>399</v>
      </c>
      <c r="B67" s="733">
        <v>801</v>
      </c>
      <c r="C67" s="734">
        <v>797</v>
      </c>
      <c r="D67" s="735">
        <v>754</v>
      </c>
      <c r="E67" s="735">
        <v>710</v>
      </c>
      <c r="F67" s="736">
        <v>738</v>
      </c>
      <c r="G67" s="734">
        <v>704</v>
      </c>
      <c r="H67" s="428">
        <v>694</v>
      </c>
      <c r="I67" s="428">
        <v>669</v>
      </c>
      <c r="J67" s="429">
        <v>655</v>
      </c>
      <c r="K67" s="734">
        <v>797</v>
      </c>
      <c r="L67" s="428">
        <v>704</v>
      </c>
    </row>
    <row r="68" spans="1:12" ht="14.15" customHeight="1" x14ac:dyDescent="0.25">
      <c r="A68" s="413" t="s">
        <v>400</v>
      </c>
      <c r="B68" s="739"/>
      <c r="C68" s="740"/>
      <c r="D68" s="741"/>
      <c r="E68" s="741"/>
      <c r="F68" s="742"/>
      <c r="G68" s="740"/>
      <c r="H68" s="741"/>
      <c r="I68" s="741"/>
      <c r="J68" s="742"/>
      <c r="K68" s="740"/>
      <c r="L68" s="741"/>
    </row>
    <row r="69" spans="1:12" ht="14.15" customHeight="1" x14ac:dyDescent="0.25">
      <c r="A69" s="732" t="s">
        <v>381</v>
      </c>
      <c r="B69" s="733">
        <v>388</v>
      </c>
      <c r="C69" s="734">
        <v>383</v>
      </c>
      <c r="D69" s="735">
        <v>362</v>
      </c>
      <c r="E69" s="735">
        <v>338</v>
      </c>
      <c r="F69" s="736">
        <v>353</v>
      </c>
      <c r="G69" s="734">
        <v>333</v>
      </c>
      <c r="H69" s="735">
        <v>325</v>
      </c>
      <c r="I69" s="735">
        <v>310</v>
      </c>
      <c r="J69" s="429">
        <v>304</v>
      </c>
      <c r="K69" s="734">
        <v>383</v>
      </c>
      <c r="L69" s="428">
        <v>333</v>
      </c>
    </row>
    <row r="70" spans="1:12" ht="14.15" customHeight="1" x14ac:dyDescent="0.25">
      <c r="A70" s="732" t="s">
        <v>382</v>
      </c>
      <c r="B70" s="743">
        <v>48</v>
      </c>
      <c r="C70" s="427">
        <v>49</v>
      </c>
      <c r="D70" s="428">
        <v>45</v>
      </c>
      <c r="E70" s="428">
        <v>42</v>
      </c>
      <c r="F70" s="744">
        <v>43</v>
      </c>
      <c r="G70" s="427">
        <v>40</v>
      </c>
      <c r="H70" s="428">
        <v>39</v>
      </c>
      <c r="I70" s="428">
        <v>39</v>
      </c>
      <c r="J70" s="429">
        <v>36</v>
      </c>
      <c r="K70" s="734">
        <v>49</v>
      </c>
      <c r="L70" s="428">
        <v>40</v>
      </c>
    </row>
    <row r="71" spans="1:12" ht="14.15" customHeight="1" x14ac:dyDescent="0.25">
      <c r="A71" s="737" t="s">
        <v>383</v>
      </c>
      <c r="B71" s="668">
        <v>39</v>
      </c>
      <c r="C71" s="669">
        <v>39</v>
      </c>
      <c r="D71" s="342">
        <v>36</v>
      </c>
      <c r="E71" s="342">
        <v>34</v>
      </c>
      <c r="F71" s="670">
        <v>34</v>
      </c>
      <c r="G71" s="669">
        <v>32</v>
      </c>
      <c r="H71" s="342">
        <v>30</v>
      </c>
      <c r="I71" s="342">
        <v>29</v>
      </c>
      <c r="J71" s="670">
        <v>27</v>
      </c>
      <c r="K71" s="680">
        <v>39</v>
      </c>
      <c r="L71" s="342">
        <v>32</v>
      </c>
    </row>
    <row r="72" spans="1:12" ht="14.15" customHeight="1" x14ac:dyDescent="0.25">
      <c r="A72" s="737" t="s">
        <v>384</v>
      </c>
      <c r="B72" s="668">
        <v>9</v>
      </c>
      <c r="C72" s="669">
        <v>10</v>
      </c>
      <c r="D72" s="342">
        <v>9</v>
      </c>
      <c r="E72" s="342">
        <v>8</v>
      </c>
      <c r="F72" s="670">
        <v>9</v>
      </c>
      <c r="G72" s="669">
        <v>8</v>
      </c>
      <c r="H72" s="342">
        <v>9</v>
      </c>
      <c r="I72" s="342">
        <v>10</v>
      </c>
      <c r="J72" s="670">
        <v>9</v>
      </c>
      <c r="K72" s="680">
        <v>10</v>
      </c>
      <c r="L72" s="342">
        <v>8</v>
      </c>
    </row>
    <row r="73" spans="1:12" ht="14.15" customHeight="1" x14ac:dyDescent="0.25">
      <c r="A73" s="738" t="s">
        <v>401</v>
      </c>
      <c r="B73" s="743">
        <v>436</v>
      </c>
      <c r="C73" s="427">
        <v>432</v>
      </c>
      <c r="D73" s="428">
        <v>407</v>
      </c>
      <c r="E73" s="428">
        <v>380</v>
      </c>
      <c r="F73" s="744">
        <v>396</v>
      </c>
      <c r="G73" s="427">
        <v>373</v>
      </c>
      <c r="H73" s="428">
        <v>364</v>
      </c>
      <c r="I73" s="428">
        <v>349</v>
      </c>
      <c r="J73" s="429">
        <v>340</v>
      </c>
      <c r="K73" s="734">
        <v>432</v>
      </c>
      <c r="L73" s="428">
        <v>373</v>
      </c>
    </row>
    <row r="74" spans="1:12" ht="14.15" customHeight="1" x14ac:dyDescent="0.35">
      <c r="A74" s="413" t="s">
        <v>402</v>
      </c>
      <c r="B74" s="745"/>
      <c r="C74" s="746"/>
      <c r="D74" s="747"/>
      <c r="E74" s="747"/>
      <c r="F74" s="748"/>
      <c r="G74" s="746"/>
      <c r="H74" s="747"/>
      <c r="I74" s="747"/>
      <c r="J74" s="748"/>
      <c r="K74" s="749"/>
      <c r="L74" s="750"/>
    </row>
    <row r="75" spans="1:12" ht="14.15" customHeight="1" x14ac:dyDescent="0.35">
      <c r="A75" s="732" t="s">
        <v>403</v>
      </c>
      <c r="B75" s="733">
        <v>7076</v>
      </c>
      <c r="C75" s="427">
        <v>6887</v>
      </c>
      <c r="D75" s="428">
        <v>6894</v>
      </c>
      <c r="E75" s="428">
        <v>6688</v>
      </c>
      <c r="F75" s="429">
        <v>6645.9</v>
      </c>
      <c r="G75" s="427">
        <v>6488</v>
      </c>
      <c r="H75" s="428">
        <v>6519</v>
      </c>
      <c r="I75" s="428">
        <v>6411</v>
      </c>
      <c r="J75" s="429">
        <v>6394</v>
      </c>
      <c r="K75" s="751"/>
      <c r="L75" s="752"/>
    </row>
    <row r="76" spans="1:12" ht="14.15" customHeight="1" x14ac:dyDescent="0.35">
      <c r="A76" s="732" t="s">
        <v>404</v>
      </c>
      <c r="B76" s="733">
        <v>1285</v>
      </c>
      <c r="C76" s="427">
        <v>1492</v>
      </c>
      <c r="D76" s="428">
        <v>1499</v>
      </c>
      <c r="E76" s="428">
        <v>1467</v>
      </c>
      <c r="F76" s="429">
        <v>1487</v>
      </c>
      <c r="G76" s="427">
        <v>1465</v>
      </c>
      <c r="H76" s="428">
        <v>1465</v>
      </c>
      <c r="I76" s="428">
        <v>1449</v>
      </c>
      <c r="J76" s="429">
        <v>1450</v>
      </c>
      <c r="K76" s="751"/>
      <c r="L76" s="752"/>
    </row>
    <row r="77" spans="1:12" ht="14.15" customHeight="1" x14ac:dyDescent="0.35">
      <c r="A77" s="753" t="s">
        <v>405</v>
      </c>
      <c r="B77" s="754">
        <v>8361</v>
      </c>
      <c r="C77" s="436">
        <v>8379</v>
      </c>
      <c r="D77" s="437">
        <v>8393</v>
      </c>
      <c r="E77" s="437">
        <v>8155</v>
      </c>
      <c r="F77" s="438">
        <v>8132.9</v>
      </c>
      <c r="G77" s="436">
        <v>7953</v>
      </c>
      <c r="H77" s="437">
        <v>7984</v>
      </c>
      <c r="I77" s="437">
        <v>7860</v>
      </c>
      <c r="J77" s="438">
        <v>7844</v>
      </c>
      <c r="K77" s="755"/>
      <c r="L77" s="756"/>
    </row>
    <row r="78" spans="1:12" ht="13.4" customHeight="1" x14ac:dyDescent="0.35">
      <c r="A78" s="757"/>
      <c r="B78" s="758"/>
      <c r="C78" s="758"/>
      <c r="D78" s="758"/>
      <c r="E78" s="758"/>
      <c r="F78" s="758"/>
      <c r="G78" s="758"/>
      <c r="H78" s="758"/>
      <c r="I78" s="758"/>
      <c r="J78" s="758"/>
      <c r="K78" s="759"/>
      <c r="L78" s="759"/>
    </row>
    <row r="79" spans="1:12" ht="12" customHeight="1" x14ac:dyDescent="0.25">
      <c r="A79" s="2520" t="s">
        <v>406</v>
      </c>
      <c r="B79" s="2520" t="s">
        <v>14</v>
      </c>
      <c r="C79" s="2520" t="s">
        <v>14</v>
      </c>
      <c r="D79" s="2520" t="s">
        <v>14</v>
      </c>
      <c r="E79" s="2520" t="s">
        <v>14</v>
      </c>
      <c r="F79" s="2520" t="s">
        <v>14</v>
      </c>
      <c r="G79" s="2520" t="s">
        <v>14</v>
      </c>
      <c r="H79" s="2520" t="s">
        <v>14</v>
      </c>
      <c r="I79" s="2520" t="s">
        <v>14</v>
      </c>
      <c r="J79" s="2520" t="s">
        <v>14</v>
      </c>
      <c r="K79" s="2520" t="s">
        <v>14</v>
      </c>
      <c r="L79" s="2520" t="s">
        <v>14</v>
      </c>
    </row>
    <row r="80" spans="1:12" ht="12" customHeight="1" x14ac:dyDescent="0.25">
      <c r="A80" s="2520" t="s">
        <v>318</v>
      </c>
      <c r="B80" s="2520" t="s">
        <v>14</v>
      </c>
      <c r="C80" s="2520" t="s">
        <v>14</v>
      </c>
      <c r="D80" s="2520" t="s">
        <v>14</v>
      </c>
      <c r="E80" s="2520" t="s">
        <v>14</v>
      </c>
      <c r="F80" s="2520" t="s">
        <v>14</v>
      </c>
      <c r="G80" s="2520" t="s">
        <v>14</v>
      </c>
      <c r="H80" s="2520" t="s">
        <v>14</v>
      </c>
      <c r="I80" s="2520" t="s">
        <v>14</v>
      </c>
      <c r="J80" s="2520" t="s">
        <v>14</v>
      </c>
      <c r="K80" s="2520" t="s">
        <v>14</v>
      </c>
      <c r="L80" s="2520" t="s">
        <v>14</v>
      </c>
    </row>
    <row r="81" spans="1:12" ht="10.5" customHeight="1" x14ac:dyDescent="0.25">
      <c r="A81" s="2518" t="s">
        <v>352</v>
      </c>
      <c r="B81" s="2528" t="s">
        <v>14</v>
      </c>
      <c r="C81" s="2528" t="s">
        <v>14</v>
      </c>
      <c r="D81" s="2528" t="s">
        <v>14</v>
      </c>
      <c r="E81" s="2528" t="s">
        <v>14</v>
      </c>
      <c r="F81" s="2528" t="s">
        <v>14</v>
      </c>
      <c r="G81" s="2528" t="s">
        <v>14</v>
      </c>
      <c r="H81" s="2528" t="s">
        <v>14</v>
      </c>
      <c r="I81" s="2528" t="s">
        <v>14</v>
      </c>
      <c r="J81" s="2528" t="s">
        <v>14</v>
      </c>
      <c r="K81" s="2528" t="s">
        <v>14</v>
      </c>
      <c r="L81" s="443"/>
    </row>
    <row r="82" spans="1:12" ht="12" customHeight="1" x14ac:dyDescent="0.25">
      <c r="A82" s="2520" t="s">
        <v>407</v>
      </c>
      <c r="B82" s="2520" t="s">
        <v>14</v>
      </c>
      <c r="C82" s="2520" t="s">
        <v>14</v>
      </c>
      <c r="D82" s="2520" t="s">
        <v>14</v>
      </c>
      <c r="E82" s="2520" t="s">
        <v>14</v>
      </c>
      <c r="F82" s="2520" t="s">
        <v>14</v>
      </c>
      <c r="G82" s="2520" t="s">
        <v>14</v>
      </c>
      <c r="H82" s="2520" t="s">
        <v>14</v>
      </c>
      <c r="I82" s="2520" t="s">
        <v>14</v>
      </c>
      <c r="J82" s="2520" t="s">
        <v>14</v>
      </c>
      <c r="K82" s="2520" t="s">
        <v>14</v>
      </c>
      <c r="L82" s="2520" t="s">
        <v>14</v>
      </c>
    </row>
    <row r="83" spans="1:12" ht="10.4" customHeight="1" x14ac:dyDescent="0.25">
      <c r="A83" s="443"/>
      <c r="B83" s="760"/>
      <c r="C83" s="760"/>
      <c r="D83" s="760"/>
      <c r="E83" s="760"/>
      <c r="F83" s="760"/>
      <c r="G83" s="760"/>
      <c r="H83" s="760"/>
      <c r="I83" s="760"/>
      <c r="J83" s="760"/>
      <c r="K83" s="761"/>
      <c r="L83" s="761"/>
    </row>
  </sheetData>
  <mergeCells count="7">
    <mergeCell ref="A82:L82"/>
    <mergeCell ref="A2:L2"/>
    <mergeCell ref="G3:J3"/>
    <mergeCell ref="K3:L3"/>
    <mergeCell ref="A79:L79"/>
    <mergeCell ref="A80:L80"/>
    <mergeCell ref="A81:K81"/>
  </mergeCells>
  <hyperlinks>
    <hyperlink ref="A1" location="ToC!A2" display="Back to Table of Contents" xr:uid="{C52983AF-55E3-47A4-B6C6-5272A63ECB83}"/>
  </hyperlinks>
  <pageMargins left="0.5" right="0.5" top="0.5" bottom="0.5" header="0.25" footer="0.25"/>
  <pageSetup scale="46" orientation="landscape" r:id="rId1"/>
  <headerFooter>
    <oddFooter>&amp;L&amp;G&amp;C&amp;"Scotia,Regular"&amp;9Supplementary Financial Information (SFI)&amp;R7&amp;"Scotia,Regular"&amp;7</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6229C-80E9-4350-AA00-B30CC8B0AFE7}">
  <sheetPr>
    <pageSetUpPr fitToPage="1"/>
  </sheetPr>
  <dimension ref="A1:L64"/>
  <sheetViews>
    <sheetView showGridLines="0" zoomScaleNormal="100" workbookViewId="0"/>
  </sheetViews>
  <sheetFormatPr defaultRowHeight="12.5" x14ac:dyDescent="0.25"/>
  <cols>
    <col min="1" max="1" width="82.54296875" style="23" customWidth="1"/>
    <col min="2" max="10" width="10.453125" style="23" customWidth="1"/>
    <col min="11" max="12" width="9.7265625" style="23" customWidth="1"/>
    <col min="13" max="16384" width="8.7265625" style="23"/>
  </cols>
  <sheetData>
    <row r="1" spans="1:12" ht="20" customHeight="1" x14ac:dyDescent="0.25">
      <c r="A1" s="22" t="s">
        <v>12</v>
      </c>
    </row>
    <row r="2" spans="1:12" ht="24.65" customHeight="1" x14ac:dyDescent="0.25">
      <c r="A2" s="2503" t="s">
        <v>408</v>
      </c>
      <c r="B2" s="2503" t="s">
        <v>14</v>
      </c>
      <c r="C2" s="2503" t="s">
        <v>14</v>
      </c>
      <c r="D2" s="2503" t="s">
        <v>14</v>
      </c>
      <c r="E2" s="2503" t="s">
        <v>14</v>
      </c>
      <c r="F2" s="2503" t="s">
        <v>14</v>
      </c>
      <c r="G2" s="2503" t="s">
        <v>14</v>
      </c>
      <c r="H2" s="2503" t="s">
        <v>14</v>
      </c>
      <c r="I2" s="2503" t="s">
        <v>14</v>
      </c>
      <c r="J2" s="2503" t="s">
        <v>14</v>
      </c>
      <c r="K2" s="2503" t="s">
        <v>14</v>
      </c>
      <c r="L2" s="2503" t="s">
        <v>14</v>
      </c>
    </row>
    <row r="3" spans="1:12" ht="13.4" customHeight="1" x14ac:dyDescent="0.25">
      <c r="A3" s="762"/>
      <c r="B3" s="763" t="s">
        <v>323</v>
      </c>
      <c r="C3" s="2541">
        <v>2025</v>
      </c>
      <c r="D3" s="2542" t="s">
        <v>14</v>
      </c>
      <c r="E3" s="2542" t="s">
        <v>14</v>
      </c>
      <c r="F3" s="2543" t="s">
        <v>14</v>
      </c>
      <c r="G3" s="2541">
        <v>2024</v>
      </c>
      <c r="H3" s="2542" t="s">
        <v>14</v>
      </c>
      <c r="I3" s="2542" t="s">
        <v>14</v>
      </c>
      <c r="J3" s="2543" t="s">
        <v>14</v>
      </c>
      <c r="K3" s="2544" t="s">
        <v>165</v>
      </c>
      <c r="L3" s="2544" t="s">
        <v>14</v>
      </c>
    </row>
    <row r="4" spans="1:12" ht="13.4" customHeight="1" x14ac:dyDescent="0.25">
      <c r="A4" s="764"/>
      <c r="B4" s="765" t="s">
        <v>167</v>
      </c>
      <c r="C4" s="766" t="s">
        <v>168</v>
      </c>
      <c r="D4" s="767" t="s">
        <v>169</v>
      </c>
      <c r="E4" s="767" t="s">
        <v>170</v>
      </c>
      <c r="F4" s="768" t="s">
        <v>171</v>
      </c>
      <c r="G4" s="766" t="s">
        <v>172</v>
      </c>
      <c r="H4" s="767" t="s">
        <v>173</v>
      </c>
      <c r="I4" s="767" t="s">
        <v>174</v>
      </c>
      <c r="J4" s="768" t="s">
        <v>175</v>
      </c>
      <c r="K4" s="769">
        <v>2025</v>
      </c>
      <c r="L4" s="770">
        <v>2024</v>
      </c>
    </row>
    <row r="5" spans="1:12" ht="13.5" customHeight="1" x14ac:dyDescent="0.25">
      <c r="A5" s="771" t="s">
        <v>409</v>
      </c>
      <c r="B5" s="772"/>
      <c r="C5" s="773"/>
      <c r="D5" s="774"/>
      <c r="E5" s="774"/>
      <c r="F5" s="775"/>
      <c r="G5" s="773"/>
      <c r="H5" s="774"/>
      <c r="I5" s="774"/>
      <c r="J5" s="775"/>
      <c r="K5" s="776"/>
      <c r="L5" s="777"/>
    </row>
    <row r="6" spans="1:12" ht="13.5" customHeight="1" x14ac:dyDescent="0.25">
      <c r="A6" s="308" t="s">
        <v>410</v>
      </c>
      <c r="B6" s="778">
        <v>398</v>
      </c>
      <c r="C6" s="779">
        <v>363</v>
      </c>
      <c r="D6" s="780">
        <v>350</v>
      </c>
      <c r="E6" s="780">
        <v>368</v>
      </c>
      <c r="F6" s="781">
        <v>319</v>
      </c>
      <c r="G6" s="779">
        <v>280</v>
      </c>
      <c r="H6" s="780">
        <v>304</v>
      </c>
      <c r="I6" s="780">
        <v>248</v>
      </c>
      <c r="J6" s="781">
        <v>270</v>
      </c>
      <c r="K6" s="779">
        <v>1400</v>
      </c>
      <c r="L6" s="780">
        <v>1102</v>
      </c>
    </row>
    <row r="7" spans="1:12" ht="13.5" customHeight="1" x14ac:dyDescent="0.25">
      <c r="A7" s="308" t="s">
        <v>411</v>
      </c>
      <c r="B7" s="782">
        <v>1370</v>
      </c>
      <c r="C7" s="783">
        <v>1221</v>
      </c>
      <c r="D7" s="784">
        <v>1180</v>
      </c>
      <c r="E7" s="784">
        <v>1090</v>
      </c>
      <c r="F7" s="785">
        <v>1275</v>
      </c>
      <c r="G7" s="783">
        <v>992</v>
      </c>
      <c r="H7" s="784">
        <v>960</v>
      </c>
      <c r="I7" s="784">
        <v>984</v>
      </c>
      <c r="J7" s="785">
        <v>1023</v>
      </c>
      <c r="K7" s="783">
        <v>4766</v>
      </c>
      <c r="L7" s="784">
        <v>3959</v>
      </c>
    </row>
    <row r="8" spans="1:12" ht="13.5" customHeight="1" x14ac:dyDescent="0.25">
      <c r="A8" s="156" t="s">
        <v>288</v>
      </c>
      <c r="B8" s="786">
        <v>753</v>
      </c>
      <c r="C8" s="787">
        <v>835</v>
      </c>
      <c r="D8" s="788">
        <v>695</v>
      </c>
      <c r="E8" s="788">
        <v>700</v>
      </c>
      <c r="F8" s="789">
        <v>718</v>
      </c>
      <c r="G8" s="790">
        <v>600</v>
      </c>
      <c r="H8" s="788">
        <v>619</v>
      </c>
      <c r="I8" s="788">
        <v>585</v>
      </c>
      <c r="J8" s="789">
        <v>544</v>
      </c>
      <c r="K8" s="790">
        <v>2948</v>
      </c>
      <c r="L8" s="788">
        <v>2348</v>
      </c>
    </row>
    <row r="9" spans="1:12" ht="13.5" customHeight="1" x14ac:dyDescent="0.25">
      <c r="A9" s="156" t="s">
        <v>412</v>
      </c>
      <c r="B9" s="786">
        <v>617</v>
      </c>
      <c r="C9" s="787">
        <v>386</v>
      </c>
      <c r="D9" s="788">
        <v>485</v>
      </c>
      <c r="E9" s="788">
        <v>390</v>
      </c>
      <c r="F9" s="789">
        <v>557</v>
      </c>
      <c r="G9" s="790">
        <v>392</v>
      </c>
      <c r="H9" s="788">
        <v>341</v>
      </c>
      <c r="I9" s="788">
        <v>399</v>
      </c>
      <c r="J9" s="789">
        <v>479</v>
      </c>
      <c r="K9" s="790">
        <v>1818</v>
      </c>
      <c r="L9" s="788">
        <v>1611</v>
      </c>
    </row>
    <row r="10" spans="1:12" ht="13.5" customHeight="1" x14ac:dyDescent="0.25">
      <c r="A10" s="303" t="s">
        <v>413</v>
      </c>
      <c r="B10" s="791">
        <v>1768</v>
      </c>
      <c r="C10" s="792">
        <v>1584</v>
      </c>
      <c r="D10" s="127">
        <v>1530</v>
      </c>
      <c r="E10" s="127">
        <v>1458</v>
      </c>
      <c r="F10" s="793">
        <v>1594</v>
      </c>
      <c r="G10" s="792">
        <v>1272</v>
      </c>
      <c r="H10" s="127">
        <v>1264</v>
      </c>
      <c r="I10" s="127">
        <v>1232</v>
      </c>
      <c r="J10" s="793">
        <v>1293</v>
      </c>
      <c r="K10" s="792">
        <v>6166</v>
      </c>
      <c r="L10" s="127">
        <v>5061</v>
      </c>
    </row>
    <row r="11" spans="1:12" ht="13.5" customHeight="1" x14ac:dyDescent="0.25">
      <c r="A11" s="308" t="s">
        <v>266</v>
      </c>
      <c r="B11" s="791">
        <v>60</v>
      </c>
      <c r="C11" s="792">
        <v>20</v>
      </c>
      <c r="D11" s="127">
        <v>19</v>
      </c>
      <c r="E11" s="127">
        <v>40</v>
      </c>
      <c r="F11" s="793">
        <v>18</v>
      </c>
      <c r="G11" s="792">
        <v>19</v>
      </c>
      <c r="H11" s="127">
        <v>18</v>
      </c>
      <c r="I11" s="127">
        <v>5</v>
      </c>
      <c r="J11" s="793">
        <v>5</v>
      </c>
      <c r="K11" s="792">
        <v>97</v>
      </c>
      <c r="L11" s="127">
        <v>47</v>
      </c>
    </row>
    <row r="12" spans="1:12" ht="13.5" customHeight="1" x14ac:dyDescent="0.25">
      <c r="A12" s="308" t="s">
        <v>290</v>
      </c>
      <c r="B12" s="794">
        <v>1012</v>
      </c>
      <c r="C12" s="795">
        <v>900</v>
      </c>
      <c r="D12" s="796">
        <v>894</v>
      </c>
      <c r="E12" s="796">
        <v>878</v>
      </c>
      <c r="F12" s="797">
        <v>891</v>
      </c>
      <c r="G12" s="795">
        <v>807</v>
      </c>
      <c r="H12" s="796">
        <v>773</v>
      </c>
      <c r="I12" s="796">
        <v>761</v>
      </c>
      <c r="J12" s="797">
        <v>781</v>
      </c>
      <c r="K12" s="795">
        <v>3563</v>
      </c>
      <c r="L12" s="796">
        <v>3122</v>
      </c>
    </row>
    <row r="13" spans="1:12" ht="13.5" customHeight="1" x14ac:dyDescent="0.25">
      <c r="A13" s="798" t="s">
        <v>268</v>
      </c>
      <c r="B13" s="799">
        <v>696</v>
      </c>
      <c r="C13" s="800">
        <v>664</v>
      </c>
      <c r="D13" s="342">
        <v>617</v>
      </c>
      <c r="E13" s="342">
        <v>540</v>
      </c>
      <c r="F13" s="801">
        <v>685</v>
      </c>
      <c r="G13" s="800">
        <v>446</v>
      </c>
      <c r="H13" s="342">
        <v>473</v>
      </c>
      <c r="I13" s="342">
        <v>466</v>
      </c>
      <c r="J13" s="801">
        <v>507</v>
      </c>
      <c r="K13" s="800">
        <v>2506</v>
      </c>
      <c r="L13" s="342">
        <v>1892</v>
      </c>
    </row>
    <row r="14" spans="1:12" ht="13.5" customHeight="1" x14ac:dyDescent="0.25">
      <c r="A14" s="308" t="s">
        <v>414</v>
      </c>
      <c r="B14" s="799">
        <v>152</v>
      </c>
      <c r="C14" s="800">
        <v>145</v>
      </c>
      <c r="D14" s="342">
        <v>144</v>
      </c>
      <c r="E14" s="342">
        <v>128</v>
      </c>
      <c r="F14" s="801">
        <v>168</v>
      </c>
      <c r="G14" s="800">
        <v>99</v>
      </c>
      <c r="H14" s="342">
        <v>105</v>
      </c>
      <c r="I14" s="342">
        <v>91</v>
      </c>
      <c r="J14" s="801">
        <v>119</v>
      </c>
      <c r="K14" s="800">
        <v>585</v>
      </c>
      <c r="L14" s="342">
        <v>414</v>
      </c>
    </row>
    <row r="15" spans="1:12" ht="13.5" customHeight="1" x14ac:dyDescent="0.25">
      <c r="A15" s="798" t="s">
        <v>292</v>
      </c>
      <c r="B15" s="799">
        <v>544</v>
      </c>
      <c r="C15" s="800">
        <v>519</v>
      </c>
      <c r="D15" s="342">
        <v>473</v>
      </c>
      <c r="E15" s="342">
        <v>412</v>
      </c>
      <c r="F15" s="801">
        <v>517</v>
      </c>
      <c r="G15" s="800">
        <v>347</v>
      </c>
      <c r="H15" s="342">
        <v>368</v>
      </c>
      <c r="I15" s="342">
        <v>375</v>
      </c>
      <c r="J15" s="801">
        <v>388</v>
      </c>
      <c r="K15" s="800">
        <v>1921</v>
      </c>
      <c r="L15" s="342">
        <v>1478</v>
      </c>
    </row>
    <row r="16" spans="1:12" ht="13.5" customHeight="1" x14ac:dyDescent="0.25">
      <c r="A16" s="124"/>
      <c r="B16" s="133"/>
      <c r="C16" s="134"/>
      <c r="D16" s="135"/>
      <c r="E16" s="135"/>
      <c r="F16" s="136"/>
      <c r="G16" s="134"/>
      <c r="H16" s="135"/>
      <c r="I16" s="135"/>
      <c r="J16" s="136"/>
      <c r="K16" s="134"/>
      <c r="L16" s="135"/>
    </row>
    <row r="17" spans="1:12" ht="13.5" customHeight="1" x14ac:dyDescent="0.25">
      <c r="A17" s="798" t="s">
        <v>333</v>
      </c>
      <c r="B17" s="799">
        <v>-1</v>
      </c>
      <c r="C17" s="800">
        <v>0</v>
      </c>
      <c r="D17" s="342">
        <v>0</v>
      </c>
      <c r="E17" s="342">
        <v>-1</v>
      </c>
      <c r="F17" s="801">
        <v>0</v>
      </c>
      <c r="G17" s="800">
        <v>0</v>
      </c>
      <c r="H17" s="342">
        <v>0</v>
      </c>
      <c r="I17" s="342">
        <v>0</v>
      </c>
      <c r="J17" s="801">
        <v>0</v>
      </c>
      <c r="K17" s="800">
        <v>-1</v>
      </c>
      <c r="L17" s="342">
        <v>0</v>
      </c>
    </row>
    <row r="18" spans="1:12" ht="13.5" customHeight="1" x14ac:dyDescent="0.25">
      <c r="A18" s="798" t="s">
        <v>334</v>
      </c>
      <c r="B18" s="802">
        <v>545</v>
      </c>
      <c r="C18" s="803">
        <v>519</v>
      </c>
      <c r="D18" s="340">
        <v>473</v>
      </c>
      <c r="E18" s="340">
        <v>413</v>
      </c>
      <c r="F18" s="804">
        <v>517</v>
      </c>
      <c r="G18" s="803">
        <v>347</v>
      </c>
      <c r="H18" s="340">
        <v>368</v>
      </c>
      <c r="I18" s="340">
        <v>375</v>
      </c>
      <c r="J18" s="804">
        <v>388</v>
      </c>
      <c r="K18" s="803">
        <v>1922</v>
      </c>
      <c r="L18" s="342">
        <v>1478</v>
      </c>
    </row>
    <row r="19" spans="1:12" ht="13.5" customHeight="1" x14ac:dyDescent="0.25">
      <c r="A19" s="124"/>
      <c r="B19" s="133"/>
      <c r="C19" s="134"/>
      <c r="D19" s="135"/>
      <c r="E19" s="135"/>
      <c r="F19" s="136"/>
      <c r="G19" s="134"/>
      <c r="H19" s="135"/>
      <c r="I19" s="135"/>
      <c r="J19" s="136"/>
      <c r="K19" s="134"/>
      <c r="L19" s="135"/>
    </row>
    <row r="20" spans="1:12" ht="13.5" customHeight="1" x14ac:dyDescent="0.25">
      <c r="A20" s="798" t="s">
        <v>415</v>
      </c>
      <c r="B20" s="799"/>
      <c r="C20" s="800"/>
      <c r="D20" s="342"/>
      <c r="E20" s="342"/>
      <c r="F20" s="801"/>
      <c r="G20" s="800"/>
      <c r="H20" s="342"/>
      <c r="I20" s="342"/>
      <c r="J20" s="801"/>
      <c r="K20" s="800"/>
      <c r="L20" s="342"/>
    </row>
    <row r="21" spans="1:12" ht="13.5" customHeight="1" x14ac:dyDescent="0.25">
      <c r="A21" s="156" t="s">
        <v>416</v>
      </c>
      <c r="B21" s="786">
        <v>755</v>
      </c>
      <c r="C21" s="787">
        <v>755</v>
      </c>
      <c r="D21" s="788">
        <v>690</v>
      </c>
      <c r="E21" s="788">
        <v>723</v>
      </c>
      <c r="F21" s="789">
        <v>741</v>
      </c>
      <c r="G21" s="790">
        <v>693</v>
      </c>
      <c r="H21" s="788">
        <v>716</v>
      </c>
      <c r="I21" s="788">
        <v>656</v>
      </c>
      <c r="J21" s="789">
        <v>688</v>
      </c>
      <c r="K21" s="790">
        <v>2909</v>
      </c>
      <c r="L21" s="788">
        <v>2753</v>
      </c>
    </row>
    <row r="22" spans="1:12" ht="13.5" customHeight="1" x14ac:dyDescent="0.25">
      <c r="A22" s="156" t="s">
        <v>417</v>
      </c>
      <c r="B22" s="786">
        <v>1013</v>
      </c>
      <c r="C22" s="787">
        <v>829</v>
      </c>
      <c r="D22" s="788">
        <v>840</v>
      </c>
      <c r="E22" s="788">
        <v>735</v>
      </c>
      <c r="F22" s="789">
        <v>853</v>
      </c>
      <c r="G22" s="790">
        <v>579</v>
      </c>
      <c r="H22" s="788">
        <v>548</v>
      </c>
      <c r="I22" s="788">
        <v>576</v>
      </c>
      <c r="J22" s="789">
        <v>605</v>
      </c>
      <c r="K22" s="790">
        <v>3257</v>
      </c>
      <c r="L22" s="788">
        <v>2308</v>
      </c>
    </row>
    <row r="23" spans="1:12" ht="13.5" customHeight="1" x14ac:dyDescent="0.25">
      <c r="A23" s="303" t="s">
        <v>265</v>
      </c>
      <c r="B23" s="791">
        <v>1768</v>
      </c>
      <c r="C23" s="792">
        <v>1584</v>
      </c>
      <c r="D23" s="127">
        <v>1530</v>
      </c>
      <c r="E23" s="127">
        <v>1458</v>
      </c>
      <c r="F23" s="793">
        <v>1594</v>
      </c>
      <c r="G23" s="792">
        <v>1272</v>
      </c>
      <c r="H23" s="127">
        <v>1264</v>
      </c>
      <c r="I23" s="127">
        <v>1232</v>
      </c>
      <c r="J23" s="793">
        <v>1293</v>
      </c>
      <c r="K23" s="792">
        <v>6166</v>
      </c>
      <c r="L23" s="127">
        <v>5061</v>
      </c>
    </row>
    <row r="24" spans="1:12" ht="13.5" customHeight="1" x14ac:dyDescent="0.25">
      <c r="A24" s="124"/>
      <c r="B24" s="133"/>
      <c r="C24" s="134"/>
      <c r="D24" s="135"/>
      <c r="E24" s="135"/>
      <c r="F24" s="136"/>
      <c r="G24" s="134"/>
      <c r="H24" s="135"/>
      <c r="I24" s="135"/>
      <c r="J24" s="136"/>
      <c r="K24" s="134"/>
      <c r="L24" s="135"/>
    </row>
    <row r="25" spans="1:12" ht="13.5" customHeight="1" x14ac:dyDescent="0.25">
      <c r="A25" s="303" t="s">
        <v>418</v>
      </c>
      <c r="B25" s="791"/>
      <c r="C25" s="792"/>
      <c r="D25" s="127"/>
      <c r="E25" s="127"/>
      <c r="F25" s="793"/>
      <c r="G25" s="792"/>
      <c r="H25" s="127"/>
      <c r="I25" s="127"/>
      <c r="J25" s="793"/>
      <c r="K25" s="792"/>
      <c r="L25" s="127"/>
    </row>
    <row r="26" spans="1:12" ht="13.5" customHeight="1" x14ac:dyDescent="0.25">
      <c r="A26" s="308" t="s">
        <v>419</v>
      </c>
      <c r="B26" s="786">
        <v>419</v>
      </c>
      <c r="C26" s="787">
        <v>375</v>
      </c>
      <c r="D26" s="788">
        <v>432</v>
      </c>
      <c r="E26" s="788">
        <v>320</v>
      </c>
      <c r="F26" s="789">
        <v>355</v>
      </c>
      <c r="G26" s="790">
        <v>259</v>
      </c>
      <c r="H26" s="788">
        <v>233</v>
      </c>
      <c r="I26" s="788">
        <v>277</v>
      </c>
      <c r="J26" s="789">
        <v>264</v>
      </c>
      <c r="K26" s="790">
        <v>1482</v>
      </c>
      <c r="L26" s="788">
        <v>1033</v>
      </c>
    </row>
    <row r="27" spans="1:12" ht="13.5" customHeight="1" x14ac:dyDescent="0.25">
      <c r="A27" s="308" t="s">
        <v>420</v>
      </c>
      <c r="B27" s="786">
        <v>436</v>
      </c>
      <c r="C27" s="787">
        <v>322</v>
      </c>
      <c r="D27" s="788">
        <v>289</v>
      </c>
      <c r="E27" s="788">
        <v>266</v>
      </c>
      <c r="F27" s="789">
        <v>352</v>
      </c>
      <c r="G27" s="790">
        <v>218</v>
      </c>
      <c r="H27" s="788">
        <v>216</v>
      </c>
      <c r="I27" s="788">
        <v>195</v>
      </c>
      <c r="J27" s="789">
        <v>220</v>
      </c>
      <c r="K27" s="790">
        <v>1229</v>
      </c>
      <c r="L27" s="788">
        <v>849</v>
      </c>
    </row>
    <row r="28" spans="1:12" ht="13.5" customHeight="1" x14ac:dyDescent="0.25">
      <c r="A28" s="308" t="s">
        <v>421</v>
      </c>
      <c r="B28" s="786">
        <v>50</v>
      </c>
      <c r="C28" s="787">
        <v>31</v>
      </c>
      <c r="D28" s="788">
        <v>20</v>
      </c>
      <c r="E28" s="788">
        <v>32</v>
      </c>
      <c r="F28" s="789">
        <v>27</v>
      </c>
      <c r="G28" s="790">
        <v>23</v>
      </c>
      <c r="H28" s="788">
        <v>8</v>
      </c>
      <c r="I28" s="788">
        <v>23</v>
      </c>
      <c r="J28" s="789">
        <v>27</v>
      </c>
      <c r="K28" s="790">
        <v>110</v>
      </c>
      <c r="L28" s="788">
        <v>81</v>
      </c>
    </row>
    <row r="29" spans="1:12" ht="13.5" customHeight="1" x14ac:dyDescent="0.25">
      <c r="A29" s="308" t="s">
        <v>422</v>
      </c>
      <c r="B29" s="786">
        <v>108</v>
      </c>
      <c r="C29" s="787">
        <v>101</v>
      </c>
      <c r="D29" s="788">
        <v>99</v>
      </c>
      <c r="E29" s="788">
        <v>117</v>
      </c>
      <c r="F29" s="789">
        <v>119</v>
      </c>
      <c r="G29" s="790">
        <v>79</v>
      </c>
      <c r="H29" s="788">
        <v>91</v>
      </c>
      <c r="I29" s="788">
        <v>81</v>
      </c>
      <c r="J29" s="789">
        <v>94</v>
      </c>
      <c r="K29" s="790">
        <v>436</v>
      </c>
      <c r="L29" s="788">
        <v>345</v>
      </c>
    </row>
    <row r="30" spans="1:12" ht="13.5" customHeight="1" x14ac:dyDescent="0.25">
      <c r="A30" s="798" t="s">
        <v>423</v>
      </c>
      <c r="B30" s="799">
        <v>1013</v>
      </c>
      <c r="C30" s="800">
        <v>829</v>
      </c>
      <c r="D30" s="342">
        <v>840</v>
      </c>
      <c r="E30" s="342">
        <v>735</v>
      </c>
      <c r="F30" s="801">
        <v>853</v>
      </c>
      <c r="G30" s="800">
        <v>579</v>
      </c>
      <c r="H30" s="342">
        <v>548</v>
      </c>
      <c r="I30" s="342">
        <v>576</v>
      </c>
      <c r="J30" s="801">
        <v>605</v>
      </c>
      <c r="K30" s="800">
        <v>3257</v>
      </c>
      <c r="L30" s="342">
        <v>2308</v>
      </c>
    </row>
    <row r="31" spans="1:12" ht="13.5" customHeight="1" x14ac:dyDescent="0.25">
      <c r="A31" s="142" t="s">
        <v>294</v>
      </c>
      <c r="B31" s="143"/>
      <c r="C31" s="144"/>
      <c r="D31" s="145"/>
      <c r="E31" s="145"/>
      <c r="F31" s="146"/>
      <c r="G31" s="144"/>
      <c r="H31" s="145"/>
      <c r="I31" s="145"/>
      <c r="J31" s="146"/>
      <c r="K31" s="147"/>
      <c r="L31" s="148"/>
    </row>
    <row r="32" spans="1:12" ht="13.5" customHeight="1" x14ac:dyDescent="0.25">
      <c r="A32" s="805" t="s">
        <v>424</v>
      </c>
      <c r="B32" s="806">
        <v>2.14</v>
      </c>
      <c r="C32" s="807">
        <v>1.91</v>
      </c>
      <c r="D32" s="808">
        <v>1.77</v>
      </c>
      <c r="E32" s="808">
        <v>1.76</v>
      </c>
      <c r="F32" s="809">
        <v>1.65</v>
      </c>
      <c r="G32" s="807">
        <v>1.62</v>
      </c>
      <c r="H32" s="808">
        <v>1.59</v>
      </c>
      <c r="I32" s="808">
        <v>1.46</v>
      </c>
      <c r="J32" s="809">
        <v>1.55</v>
      </c>
      <c r="K32" s="810">
        <v>1.77</v>
      </c>
      <c r="L32" s="811">
        <v>1.55</v>
      </c>
    </row>
    <row r="33" spans="1:12" ht="13.5" customHeight="1" x14ac:dyDescent="0.25">
      <c r="A33" s="812" t="s">
        <v>425</v>
      </c>
      <c r="B33" s="813">
        <v>0.1</v>
      </c>
      <c r="C33" s="814">
        <v>0.03</v>
      </c>
      <c r="D33" s="815">
        <v>0.09</v>
      </c>
      <c r="E33" s="815">
        <v>0.13</v>
      </c>
      <c r="F33" s="816">
        <v>0</v>
      </c>
      <c r="G33" s="814">
        <v>0</v>
      </c>
      <c r="H33" s="815">
        <v>0</v>
      </c>
      <c r="I33" s="815">
        <v>0</v>
      </c>
      <c r="J33" s="816">
        <v>-0.02</v>
      </c>
      <c r="K33" s="817">
        <v>0.06</v>
      </c>
      <c r="L33" s="818">
        <v>0</v>
      </c>
    </row>
    <row r="34" spans="1:12" ht="13.5" customHeight="1" x14ac:dyDescent="0.25">
      <c r="A34" s="805" t="s">
        <v>426</v>
      </c>
      <c r="B34" s="133">
        <v>14.3</v>
      </c>
      <c r="C34" s="134">
        <v>14.1</v>
      </c>
      <c r="D34" s="135">
        <v>12.6</v>
      </c>
      <c r="E34" s="135">
        <v>11.3</v>
      </c>
      <c r="F34" s="136">
        <v>13.3</v>
      </c>
      <c r="G34" s="134">
        <v>9</v>
      </c>
      <c r="H34" s="135">
        <v>9.5</v>
      </c>
      <c r="I34" s="135">
        <v>10.199999999999999</v>
      </c>
      <c r="J34" s="136">
        <v>9.8000000000000007</v>
      </c>
      <c r="K34" s="819">
        <v>12.8</v>
      </c>
      <c r="L34" s="820">
        <v>9.6</v>
      </c>
    </row>
    <row r="35" spans="1:12" ht="13.5" customHeight="1" x14ac:dyDescent="0.25">
      <c r="A35" s="812" t="s">
        <v>427</v>
      </c>
      <c r="B35" s="129">
        <v>0.22</v>
      </c>
      <c r="C35" s="130">
        <v>7.0000000000000007E-2</v>
      </c>
      <c r="D35" s="131">
        <v>7.0000000000000007E-2</v>
      </c>
      <c r="E35" s="131">
        <v>0.14000000000000001</v>
      </c>
      <c r="F35" s="132">
        <v>0.06</v>
      </c>
      <c r="G35" s="130">
        <v>0.06</v>
      </c>
      <c r="H35" s="131">
        <v>0.06</v>
      </c>
      <c r="I35" s="131">
        <v>0.02</v>
      </c>
      <c r="J35" s="132">
        <v>0.02</v>
      </c>
      <c r="K35" s="817">
        <v>0.08</v>
      </c>
      <c r="L35" s="818">
        <v>0.04</v>
      </c>
    </row>
    <row r="36" spans="1:12" ht="13.5" customHeight="1" x14ac:dyDescent="0.25">
      <c r="A36" s="308" t="s">
        <v>428</v>
      </c>
      <c r="B36" s="129">
        <v>0.24</v>
      </c>
      <c r="C36" s="130">
        <v>0.04</v>
      </c>
      <c r="D36" s="131">
        <v>0.01</v>
      </c>
      <c r="E36" s="131">
        <v>0.15</v>
      </c>
      <c r="F36" s="132">
        <v>0</v>
      </c>
      <c r="G36" s="130">
        <v>0.02</v>
      </c>
      <c r="H36" s="131">
        <v>0.01</v>
      </c>
      <c r="I36" s="131">
        <v>0</v>
      </c>
      <c r="J36" s="132">
        <v>-0.02</v>
      </c>
      <c r="K36" s="817">
        <v>0.05</v>
      </c>
      <c r="L36" s="818">
        <v>0</v>
      </c>
    </row>
    <row r="37" spans="1:12" ht="13.5" customHeight="1" x14ac:dyDescent="0.25">
      <c r="A37" s="805" t="s">
        <v>429</v>
      </c>
      <c r="B37" s="133">
        <v>57.3</v>
      </c>
      <c r="C37" s="134">
        <v>56.8</v>
      </c>
      <c r="D37" s="135">
        <v>58.5</v>
      </c>
      <c r="E37" s="135">
        <v>60.2</v>
      </c>
      <c r="F37" s="136">
        <v>55.9</v>
      </c>
      <c r="G37" s="134">
        <v>63.4</v>
      </c>
      <c r="H37" s="135">
        <v>61.1</v>
      </c>
      <c r="I37" s="135">
        <v>61.8</v>
      </c>
      <c r="J37" s="136">
        <v>60.4</v>
      </c>
      <c r="K37" s="819">
        <v>57.8</v>
      </c>
      <c r="L37" s="820">
        <v>61.7</v>
      </c>
    </row>
    <row r="38" spans="1:12" ht="13.5" customHeight="1" x14ac:dyDescent="0.25">
      <c r="A38" s="142" t="s">
        <v>430</v>
      </c>
      <c r="B38" s="143"/>
      <c r="C38" s="144"/>
      <c r="D38" s="145"/>
      <c r="E38" s="145"/>
      <c r="F38" s="146"/>
      <c r="G38" s="144"/>
      <c r="H38" s="145"/>
      <c r="I38" s="145"/>
      <c r="J38" s="146"/>
      <c r="K38" s="144"/>
      <c r="L38" s="145"/>
    </row>
    <row r="39" spans="1:12" ht="13.5" customHeight="1" x14ac:dyDescent="0.25">
      <c r="A39" s="821" t="s">
        <v>305</v>
      </c>
      <c r="B39" s="150">
        <v>91</v>
      </c>
      <c r="C39" s="151">
        <v>93.3</v>
      </c>
      <c r="D39" s="152">
        <v>93.7</v>
      </c>
      <c r="E39" s="152">
        <v>96.3</v>
      </c>
      <c r="F39" s="153">
        <v>103.4</v>
      </c>
      <c r="G39" s="151">
        <v>101.1</v>
      </c>
      <c r="H39" s="152">
        <v>108.8</v>
      </c>
      <c r="I39" s="152">
        <v>114.9</v>
      </c>
      <c r="J39" s="153">
        <v>121.9</v>
      </c>
      <c r="K39" s="822">
        <v>96.7</v>
      </c>
      <c r="L39" s="823">
        <v>111.7</v>
      </c>
    </row>
    <row r="40" spans="1:12" ht="13.5" customHeight="1" x14ac:dyDescent="0.25">
      <c r="A40" s="308" t="s">
        <v>431</v>
      </c>
      <c r="B40" s="133">
        <v>222.5</v>
      </c>
      <c r="C40" s="824">
        <v>226.1</v>
      </c>
      <c r="D40" s="825">
        <v>197</v>
      </c>
      <c r="E40" s="825">
        <v>202</v>
      </c>
      <c r="F40" s="826">
        <v>196.7</v>
      </c>
      <c r="G40" s="827">
        <v>192.2</v>
      </c>
      <c r="H40" s="828">
        <v>185.1</v>
      </c>
      <c r="I40" s="828">
        <v>187.3</v>
      </c>
      <c r="J40" s="829">
        <v>191.4</v>
      </c>
      <c r="K40" s="830">
        <v>205.5</v>
      </c>
      <c r="L40" s="831">
        <v>189</v>
      </c>
    </row>
    <row r="41" spans="1:12" ht="13.5" customHeight="1" x14ac:dyDescent="0.25">
      <c r="A41" s="308" t="s">
        <v>432</v>
      </c>
      <c r="B41" s="133">
        <v>163.5</v>
      </c>
      <c r="C41" s="134">
        <v>145.60000000000002</v>
      </c>
      <c r="D41" s="135">
        <v>135.69999999999999</v>
      </c>
      <c r="E41" s="135">
        <v>134.6</v>
      </c>
      <c r="F41" s="136">
        <v>141.70000000000002</v>
      </c>
      <c r="G41" s="134">
        <v>131.19999999999999</v>
      </c>
      <c r="H41" s="135">
        <v>138.5</v>
      </c>
      <c r="I41" s="135">
        <v>130.1</v>
      </c>
      <c r="J41" s="136">
        <v>129</v>
      </c>
      <c r="K41" s="830">
        <v>139.5</v>
      </c>
      <c r="L41" s="831">
        <v>132.19999999999999</v>
      </c>
    </row>
    <row r="42" spans="1:12" ht="13.5" customHeight="1" x14ac:dyDescent="0.25">
      <c r="A42" s="156" t="s">
        <v>433</v>
      </c>
      <c r="B42" s="133">
        <v>155.6</v>
      </c>
      <c r="C42" s="824">
        <v>137.80000000000001</v>
      </c>
      <c r="D42" s="825">
        <v>127.8</v>
      </c>
      <c r="E42" s="825">
        <v>126.8</v>
      </c>
      <c r="F42" s="826">
        <v>133.80000000000001</v>
      </c>
      <c r="G42" s="827">
        <v>123.3</v>
      </c>
      <c r="H42" s="828">
        <v>131</v>
      </c>
      <c r="I42" s="828">
        <v>122.6</v>
      </c>
      <c r="J42" s="832">
        <v>121.5</v>
      </c>
      <c r="K42" s="830">
        <v>131.6</v>
      </c>
      <c r="L42" s="831">
        <v>124.6</v>
      </c>
    </row>
    <row r="43" spans="1:12" ht="13.5" customHeight="1" x14ac:dyDescent="0.25">
      <c r="A43" s="156" t="s">
        <v>434</v>
      </c>
      <c r="B43" s="133">
        <v>7.9</v>
      </c>
      <c r="C43" s="134">
        <v>7.8</v>
      </c>
      <c r="D43" s="135">
        <v>7.9</v>
      </c>
      <c r="E43" s="135">
        <v>7.8</v>
      </c>
      <c r="F43" s="136">
        <v>7.9</v>
      </c>
      <c r="G43" s="134">
        <v>7.9</v>
      </c>
      <c r="H43" s="135">
        <v>7.5</v>
      </c>
      <c r="I43" s="135">
        <v>7.5</v>
      </c>
      <c r="J43" s="136">
        <v>7.5</v>
      </c>
      <c r="K43" s="833">
        <v>7.9</v>
      </c>
      <c r="L43" s="834">
        <v>7.6</v>
      </c>
    </row>
    <row r="44" spans="1:12" ht="13.5" customHeight="1" x14ac:dyDescent="0.25">
      <c r="A44" s="308" t="s">
        <v>345</v>
      </c>
      <c r="B44" s="133">
        <v>1.9</v>
      </c>
      <c r="C44" s="824">
        <v>2</v>
      </c>
      <c r="D44" s="825">
        <v>2</v>
      </c>
      <c r="E44" s="825">
        <v>2.4</v>
      </c>
      <c r="F44" s="826">
        <v>2.6</v>
      </c>
      <c r="G44" s="827">
        <v>2.7</v>
      </c>
      <c r="H44" s="828">
        <v>2.8</v>
      </c>
      <c r="I44" s="828">
        <v>3</v>
      </c>
      <c r="J44" s="832">
        <v>3.1</v>
      </c>
      <c r="K44" s="835">
        <v>2.2000000000000002</v>
      </c>
      <c r="L44" s="836">
        <v>2.9</v>
      </c>
    </row>
    <row r="45" spans="1:12" ht="13.5" customHeight="1" x14ac:dyDescent="0.25">
      <c r="A45" s="308" t="s">
        <v>346</v>
      </c>
      <c r="B45" s="133">
        <v>0.6</v>
      </c>
      <c r="C45" s="134">
        <v>0.6</v>
      </c>
      <c r="D45" s="135">
        <v>1.8</v>
      </c>
      <c r="E45" s="135">
        <v>1.2</v>
      </c>
      <c r="F45" s="136">
        <v>1.5</v>
      </c>
      <c r="G45" s="134">
        <v>1.7</v>
      </c>
      <c r="H45" s="135">
        <v>0.6</v>
      </c>
      <c r="I45" s="135">
        <v>0.9</v>
      </c>
      <c r="J45" s="136">
        <v>0.4</v>
      </c>
      <c r="K45" s="233">
        <v>1.3</v>
      </c>
      <c r="L45" s="234">
        <v>0.9</v>
      </c>
    </row>
    <row r="46" spans="1:12" ht="13.5" customHeight="1" x14ac:dyDescent="0.25">
      <c r="A46" s="308" t="s">
        <v>307</v>
      </c>
      <c r="B46" s="133">
        <v>66.900000000000006</v>
      </c>
      <c r="C46" s="134">
        <v>63.5</v>
      </c>
      <c r="D46" s="135">
        <v>63</v>
      </c>
      <c r="E46" s="135">
        <v>65.099999999999994</v>
      </c>
      <c r="F46" s="136">
        <v>65</v>
      </c>
      <c r="G46" s="134">
        <v>57.1</v>
      </c>
      <c r="H46" s="135">
        <v>56.9</v>
      </c>
      <c r="I46" s="135">
        <v>58</v>
      </c>
      <c r="J46" s="136">
        <v>59.7</v>
      </c>
      <c r="K46" s="233">
        <v>64.099999999999994</v>
      </c>
      <c r="L46" s="234">
        <v>57.9</v>
      </c>
    </row>
    <row r="47" spans="1:12" ht="13.5" customHeight="1" x14ac:dyDescent="0.25">
      <c r="A47" s="798" t="s">
        <v>308</v>
      </c>
      <c r="B47" s="133">
        <v>546.4</v>
      </c>
      <c r="C47" s="134">
        <v>531.1</v>
      </c>
      <c r="D47" s="135">
        <v>493.2</v>
      </c>
      <c r="E47" s="135">
        <v>501.6</v>
      </c>
      <c r="F47" s="136">
        <v>510.9</v>
      </c>
      <c r="G47" s="134">
        <v>486</v>
      </c>
      <c r="H47" s="135">
        <v>492.7</v>
      </c>
      <c r="I47" s="135">
        <v>494.2</v>
      </c>
      <c r="J47" s="136">
        <v>505.5</v>
      </c>
      <c r="K47" s="233">
        <v>509.3</v>
      </c>
      <c r="L47" s="234">
        <v>494.6</v>
      </c>
    </row>
    <row r="48" spans="1:12" ht="13.5" customHeight="1" x14ac:dyDescent="0.25">
      <c r="A48" s="308" t="s">
        <v>435</v>
      </c>
      <c r="B48" s="133">
        <v>181.9</v>
      </c>
      <c r="C48" s="824">
        <v>177.3</v>
      </c>
      <c r="D48" s="825">
        <v>171</v>
      </c>
      <c r="E48" s="825">
        <v>177.9</v>
      </c>
      <c r="F48" s="826">
        <v>179.4</v>
      </c>
      <c r="G48" s="827">
        <v>170.9</v>
      </c>
      <c r="H48" s="828">
        <v>171</v>
      </c>
      <c r="I48" s="828">
        <v>171.7</v>
      </c>
      <c r="J48" s="832">
        <v>174.5</v>
      </c>
      <c r="K48" s="233">
        <v>176.4</v>
      </c>
      <c r="L48" s="234">
        <v>172</v>
      </c>
    </row>
    <row r="49" spans="1:12" ht="13.5" customHeight="1" x14ac:dyDescent="0.25">
      <c r="A49" s="308" t="s">
        <v>312</v>
      </c>
      <c r="B49" s="133">
        <v>368.70000000000005</v>
      </c>
      <c r="C49" s="824">
        <v>363.49999999999994</v>
      </c>
      <c r="D49" s="825">
        <v>342.2</v>
      </c>
      <c r="E49" s="825">
        <v>338.1</v>
      </c>
      <c r="F49" s="826">
        <v>331.20000000000005</v>
      </c>
      <c r="G49" s="827">
        <v>307.39999999999998</v>
      </c>
      <c r="H49" s="828">
        <v>304.8</v>
      </c>
      <c r="I49" s="828">
        <v>298.60000000000002</v>
      </c>
      <c r="J49" s="832">
        <v>301.89999999999998</v>
      </c>
      <c r="K49" s="233">
        <v>343.80000000000007</v>
      </c>
      <c r="L49" s="234">
        <v>303.2</v>
      </c>
    </row>
    <row r="50" spans="1:12" ht="13.5" customHeight="1" x14ac:dyDescent="0.25">
      <c r="A50" s="798" t="s">
        <v>313</v>
      </c>
      <c r="B50" s="133">
        <v>550.6</v>
      </c>
      <c r="C50" s="134">
        <v>540.79999999999995</v>
      </c>
      <c r="D50" s="135">
        <v>513.20000000000005</v>
      </c>
      <c r="E50" s="135">
        <v>516</v>
      </c>
      <c r="F50" s="136">
        <v>510.6</v>
      </c>
      <c r="G50" s="134">
        <v>478.3</v>
      </c>
      <c r="H50" s="135">
        <v>475.8</v>
      </c>
      <c r="I50" s="135">
        <v>470.3</v>
      </c>
      <c r="J50" s="136">
        <v>476.4</v>
      </c>
      <c r="K50" s="233">
        <v>520.20000000000005</v>
      </c>
      <c r="L50" s="234">
        <v>475.2</v>
      </c>
    </row>
    <row r="51" spans="1:12" ht="13.5" customHeight="1" x14ac:dyDescent="0.25">
      <c r="A51" s="142" t="s">
        <v>314</v>
      </c>
      <c r="B51" s="143"/>
      <c r="C51" s="144"/>
      <c r="D51" s="145"/>
      <c r="E51" s="145"/>
      <c r="F51" s="146"/>
      <c r="G51" s="144"/>
      <c r="H51" s="145"/>
      <c r="I51" s="145"/>
      <c r="J51" s="146"/>
      <c r="K51" s="147"/>
      <c r="L51" s="148"/>
    </row>
    <row r="52" spans="1:12" ht="13.5" customHeight="1" x14ac:dyDescent="0.25">
      <c r="A52" s="837" t="s">
        <v>436</v>
      </c>
      <c r="B52" s="150"/>
      <c r="C52" s="838"/>
      <c r="D52" s="152"/>
      <c r="E52" s="152"/>
      <c r="F52" s="153"/>
      <c r="G52" s="151"/>
      <c r="H52" s="152"/>
      <c r="I52" s="152"/>
      <c r="J52" s="153"/>
      <c r="K52" s="154"/>
      <c r="L52" s="155"/>
    </row>
    <row r="53" spans="1:12" ht="13.5" customHeight="1" x14ac:dyDescent="0.25">
      <c r="A53" s="156" t="s">
        <v>403</v>
      </c>
      <c r="B53" s="125">
        <v>1066</v>
      </c>
      <c r="C53" s="187">
        <v>1093</v>
      </c>
      <c r="D53" s="127">
        <v>1099</v>
      </c>
      <c r="E53" s="127">
        <v>1085</v>
      </c>
      <c r="F53" s="128">
        <v>1099</v>
      </c>
      <c r="G53" s="126">
        <v>1115</v>
      </c>
      <c r="H53" s="127">
        <v>1114</v>
      </c>
      <c r="I53" s="127">
        <v>1099</v>
      </c>
      <c r="J53" s="128">
        <v>1113</v>
      </c>
      <c r="K53" s="839"/>
      <c r="L53" s="840"/>
    </row>
    <row r="54" spans="1:12" ht="13.5" customHeight="1" x14ac:dyDescent="0.25">
      <c r="A54" s="156" t="s">
        <v>437</v>
      </c>
      <c r="B54" s="125">
        <v>856</v>
      </c>
      <c r="C54" s="187">
        <v>877</v>
      </c>
      <c r="D54" s="127">
        <v>902</v>
      </c>
      <c r="E54" s="127">
        <v>841</v>
      </c>
      <c r="F54" s="128">
        <v>824</v>
      </c>
      <c r="G54" s="126">
        <v>806</v>
      </c>
      <c r="H54" s="127">
        <v>777</v>
      </c>
      <c r="I54" s="127">
        <v>715</v>
      </c>
      <c r="J54" s="128">
        <v>711</v>
      </c>
      <c r="K54" s="839"/>
      <c r="L54" s="840"/>
    </row>
    <row r="55" spans="1:12" ht="13.5" customHeight="1" x14ac:dyDescent="0.25">
      <c r="A55" s="156" t="s">
        <v>438</v>
      </c>
      <c r="B55" s="125">
        <v>281</v>
      </c>
      <c r="C55" s="187">
        <v>285</v>
      </c>
      <c r="D55" s="127">
        <v>304</v>
      </c>
      <c r="E55" s="127">
        <v>298</v>
      </c>
      <c r="F55" s="128">
        <v>296</v>
      </c>
      <c r="G55" s="126">
        <v>295</v>
      </c>
      <c r="H55" s="127">
        <v>315</v>
      </c>
      <c r="I55" s="127">
        <v>309</v>
      </c>
      <c r="J55" s="128">
        <v>313</v>
      </c>
      <c r="K55" s="839"/>
      <c r="L55" s="840"/>
    </row>
    <row r="56" spans="1:12" ht="13.5" customHeight="1" x14ac:dyDescent="0.25">
      <c r="A56" s="841" t="s">
        <v>405</v>
      </c>
      <c r="B56" s="842">
        <v>2203</v>
      </c>
      <c r="C56" s="843">
        <v>2255</v>
      </c>
      <c r="D56" s="844">
        <v>2305</v>
      </c>
      <c r="E56" s="844">
        <v>2224</v>
      </c>
      <c r="F56" s="845">
        <v>2219</v>
      </c>
      <c r="G56" s="843">
        <v>2216</v>
      </c>
      <c r="H56" s="844">
        <v>2206</v>
      </c>
      <c r="I56" s="844">
        <v>2123</v>
      </c>
      <c r="J56" s="845">
        <v>2137</v>
      </c>
      <c r="K56" s="846"/>
      <c r="L56" s="847"/>
    </row>
    <row r="57" spans="1:12" ht="13.4" customHeight="1" x14ac:dyDescent="0.25">
      <c r="A57" s="2508"/>
      <c r="B57" s="2508" t="s">
        <v>14</v>
      </c>
      <c r="C57" s="2508" t="s">
        <v>14</v>
      </c>
      <c r="D57" s="2508" t="s">
        <v>14</v>
      </c>
      <c r="E57" s="2508" t="s">
        <v>14</v>
      </c>
      <c r="F57" s="2508" t="s">
        <v>14</v>
      </c>
      <c r="G57" s="2508" t="s">
        <v>14</v>
      </c>
      <c r="H57" s="2508" t="s">
        <v>14</v>
      </c>
      <c r="I57" s="2508" t="s">
        <v>14</v>
      </c>
      <c r="J57" s="2508" t="s">
        <v>14</v>
      </c>
      <c r="K57" s="2508" t="s">
        <v>14</v>
      </c>
      <c r="L57" s="2508" t="s">
        <v>14</v>
      </c>
    </row>
    <row r="58" spans="1:12" ht="9" customHeight="1" x14ac:dyDescent="0.25">
      <c r="A58" s="2483" t="s">
        <v>439</v>
      </c>
      <c r="B58" s="2484" t="s">
        <v>14</v>
      </c>
      <c r="C58" s="2484" t="s">
        <v>14</v>
      </c>
      <c r="D58" s="2484" t="s">
        <v>14</v>
      </c>
      <c r="E58" s="2484" t="s">
        <v>14</v>
      </c>
      <c r="F58" s="2484" t="s">
        <v>14</v>
      </c>
      <c r="G58" s="2484" t="s">
        <v>14</v>
      </c>
      <c r="H58" s="2484" t="s">
        <v>14</v>
      </c>
      <c r="I58" s="2484" t="s">
        <v>14</v>
      </c>
      <c r="J58" s="2484" t="s">
        <v>14</v>
      </c>
      <c r="K58" s="2484" t="s">
        <v>14</v>
      </c>
      <c r="L58" s="2484" t="s">
        <v>14</v>
      </c>
    </row>
    <row r="59" spans="1:12" ht="9" customHeight="1" x14ac:dyDescent="0.25">
      <c r="A59" s="2483" t="s">
        <v>440</v>
      </c>
      <c r="B59" s="2484" t="s">
        <v>14</v>
      </c>
      <c r="C59" s="2484" t="s">
        <v>14</v>
      </c>
      <c r="D59" s="2484" t="s">
        <v>14</v>
      </c>
      <c r="E59" s="2484" t="s">
        <v>14</v>
      </c>
      <c r="F59" s="2484" t="s">
        <v>14</v>
      </c>
      <c r="G59" s="2484" t="s">
        <v>14</v>
      </c>
      <c r="H59" s="2484" t="s">
        <v>14</v>
      </c>
      <c r="I59" s="2484" t="s">
        <v>14</v>
      </c>
      <c r="J59" s="2484" t="s">
        <v>14</v>
      </c>
      <c r="K59" s="2484" t="s">
        <v>14</v>
      </c>
      <c r="L59" s="2484" t="s">
        <v>14</v>
      </c>
    </row>
    <row r="60" spans="1:12" ht="9" customHeight="1" x14ac:dyDescent="0.25">
      <c r="A60" s="2483" t="s">
        <v>441</v>
      </c>
      <c r="B60" s="2484" t="s">
        <v>14</v>
      </c>
      <c r="C60" s="2484" t="s">
        <v>14</v>
      </c>
      <c r="D60" s="2484" t="s">
        <v>14</v>
      </c>
      <c r="E60" s="2484" t="s">
        <v>14</v>
      </c>
      <c r="F60" s="2484" t="s">
        <v>14</v>
      </c>
      <c r="G60" s="2484" t="s">
        <v>14</v>
      </c>
      <c r="H60" s="2484" t="s">
        <v>14</v>
      </c>
      <c r="I60" s="2484" t="s">
        <v>14</v>
      </c>
      <c r="J60" s="2484" t="s">
        <v>14</v>
      </c>
      <c r="K60" s="2484" t="s">
        <v>14</v>
      </c>
      <c r="L60" s="2484" t="s">
        <v>14</v>
      </c>
    </row>
    <row r="61" spans="1:12" ht="9" customHeight="1" x14ac:dyDescent="0.25">
      <c r="A61" s="2483" t="s">
        <v>442</v>
      </c>
      <c r="B61" s="2484" t="s">
        <v>14</v>
      </c>
      <c r="C61" s="2484" t="s">
        <v>14</v>
      </c>
      <c r="D61" s="2484" t="s">
        <v>14</v>
      </c>
      <c r="E61" s="2484" t="s">
        <v>14</v>
      </c>
      <c r="F61" s="2484" t="s">
        <v>14</v>
      </c>
      <c r="G61" s="2484" t="s">
        <v>14</v>
      </c>
      <c r="H61" s="2484" t="s">
        <v>14</v>
      </c>
      <c r="I61" s="2484" t="s">
        <v>14</v>
      </c>
      <c r="J61" s="2484" t="s">
        <v>14</v>
      </c>
      <c r="K61" s="2484" t="s">
        <v>14</v>
      </c>
      <c r="L61" s="2484" t="s">
        <v>14</v>
      </c>
    </row>
    <row r="62" spans="1:12" ht="9" customHeight="1" x14ac:dyDescent="0.25">
      <c r="A62" s="2483" t="s">
        <v>443</v>
      </c>
      <c r="B62" s="2484" t="s">
        <v>14</v>
      </c>
      <c r="C62" s="2484" t="s">
        <v>14</v>
      </c>
      <c r="D62" s="2484" t="s">
        <v>14</v>
      </c>
      <c r="E62" s="2484" t="s">
        <v>14</v>
      </c>
      <c r="F62" s="2484" t="s">
        <v>14</v>
      </c>
      <c r="G62" s="2484" t="s">
        <v>14</v>
      </c>
      <c r="H62" s="2484" t="s">
        <v>14</v>
      </c>
      <c r="I62" s="2484" t="s">
        <v>14</v>
      </c>
      <c r="J62" s="2484" t="s">
        <v>14</v>
      </c>
      <c r="K62" s="2484" t="s">
        <v>14</v>
      </c>
      <c r="L62" s="2484" t="s">
        <v>14</v>
      </c>
    </row>
    <row r="63" spans="1:12" ht="9" customHeight="1" x14ac:dyDescent="0.25">
      <c r="A63" s="2540"/>
      <c r="B63" s="2540" t="s">
        <v>14</v>
      </c>
      <c r="C63" s="2540" t="s">
        <v>14</v>
      </c>
      <c r="D63" s="2540" t="s">
        <v>14</v>
      </c>
      <c r="E63" s="2540" t="s">
        <v>14</v>
      </c>
      <c r="F63" s="2540" t="s">
        <v>14</v>
      </c>
      <c r="G63" s="2540" t="s">
        <v>14</v>
      </c>
      <c r="H63" s="2540" t="s">
        <v>14</v>
      </c>
      <c r="I63" s="2540" t="s">
        <v>14</v>
      </c>
      <c r="J63" s="2540" t="s">
        <v>14</v>
      </c>
      <c r="K63" s="2540" t="s">
        <v>14</v>
      </c>
      <c r="L63" s="2540" t="s">
        <v>14</v>
      </c>
    </row>
    <row r="64" spans="1:12" ht="9" customHeight="1" x14ac:dyDescent="0.25">
      <c r="A64" s="2540"/>
      <c r="B64" s="2540" t="s">
        <v>14</v>
      </c>
      <c r="C64" s="2540" t="s">
        <v>14</v>
      </c>
      <c r="D64" s="2540" t="s">
        <v>14</v>
      </c>
      <c r="E64" s="2540" t="s">
        <v>14</v>
      </c>
      <c r="F64" s="2540" t="s">
        <v>14</v>
      </c>
      <c r="G64" s="2540" t="s">
        <v>14</v>
      </c>
      <c r="H64" s="2540" t="s">
        <v>14</v>
      </c>
      <c r="I64" s="2540" t="s">
        <v>14</v>
      </c>
      <c r="J64" s="2540" t="s">
        <v>14</v>
      </c>
      <c r="K64" s="2540" t="s">
        <v>14</v>
      </c>
      <c r="L64" s="2540" t="s">
        <v>14</v>
      </c>
    </row>
  </sheetData>
  <mergeCells count="12">
    <mergeCell ref="A64:L64"/>
    <mergeCell ref="A2:L2"/>
    <mergeCell ref="C3:F3"/>
    <mergeCell ref="G3:J3"/>
    <mergeCell ref="K3:L3"/>
    <mergeCell ref="A57:L57"/>
    <mergeCell ref="A58:L58"/>
    <mergeCell ref="A59:L59"/>
    <mergeCell ref="A60:L60"/>
    <mergeCell ref="A61:L61"/>
    <mergeCell ref="A62:L62"/>
    <mergeCell ref="A63:L63"/>
  </mergeCells>
  <hyperlinks>
    <hyperlink ref="A1" location="ToC!A2" display="Back to Table of Contents" xr:uid="{6F144E7E-A012-4D80-A8B0-59A10BEB1559}"/>
  </hyperlinks>
  <pageMargins left="0.5" right="0.5" top="0.5" bottom="0.5" header="0.25" footer="0.25"/>
  <pageSetup scale="63" orientation="landscape" r:id="rId1"/>
  <headerFooter>
    <oddFooter>&amp;L&amp;G&amp;C&amp;"Scotia,Regular"&amp;9Supplementary Financial Information (SFI)&amp;R8&amp;"Scotia,Regular"&amp;7</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79546-87CC-438C-8812-AE1D126D6595}">
  <sheetPr>
    <pageSetUpPr fitToPage="1"/>
  </sheetPr>
  <dimension ref="A1:L44"/>
  <sheetViews>
    <sheetView showGridLines="0" zoomScaleNormal="100" workbookViewId="0"/>
  </sheetViews>
  <sheetFormatPr defaultRowHeight="12.5" x14ac:dyDescent="0.25"/>
  <cols>
    <col min="1" max="1" width="63" style="23" customWidth="1"/>
    <col min="2" max="12" width="11.7265625" style="23" customWidth="1"/>
    <col min="13" max="16384" width="8.7265625" style="23"/>
  </cols>
  <sheetData>
    <row r="1" spans="1:12" ht="20" customHeight="1" x14ac:dyDescent="0.25">
      <c r="A1" s="22" t="s">
        <v>12</v>
      </c>
    </row>
    <row r="2" spans="1:12" ht="24.65" customHeight="1" x14ac:dyDescent="0.25">
      <c r="A2" s="2546" t="s">
        <v>444</v>
      </c>
      <c r="B2" s="2546" t="s">
        <v>14</v>
      </c>
      <c r="C2" s="2546" t="s">
        <v>14</v>
      </c>
      <c r="D2" s="2546" t="s">
        <v>14</v>
      </c>
      <c r="E2" s="2546" t="s">
        <v>14</v>
      </c>
      <c r="F2" s="2546" t="s">
        <v>14</v>
      </c>
      <c r="G2" s="2546" t="s">
        <v>14</v>
      </c>
      <c r="H2" s="2546" t="s">
        <v>14</v>
      </c>
      <c r="I2" s="2546" t="s">
        <v>14</v>
      </c>
      <c r="J2" s="2546" t="s">
        <v>14</v>
      </c>
      <c r="K2" s="2546" t="s">
        <v>14</v>
      </c>
      <c r="L2" s="2547" t="s">
        <v>14</v>
      </c>
    </row>
    <row r="3" spans="1:12" ht="20.149999999999999" customHeight="1" x14ac:dyDescent="0.25">
      <c r="A3" s="848"/>
      <c r="B3" s="849"/>
      <c r="C3" s="850"/>
      <c r="D3" s="851"/>
      <c r="E3" s="851"/>
      <c r="F3" s="852"/>
      <c r="G3" s="2548"/>
      <c r="H3" s="2549" t="s">
        <v>14</v>
      </c>
      <c r="I3" s="2549" t="s">
        <v>14</v>
      </c>
      <c r="J3" s="2550" t="s">
        <v>14</v>
      </c>
      <c r="K3" s="2549" t="s">
        <v>165</v>
      </c>
      <c r="L3" s="2549" t="s">
        <v>14</v>
      </c>
    </row>
    <row r="4" spans="1:12" ht="20.149999999999999" customHeight="1" x14ac:dyDescent="0.25">
      <c r="A4" s="854"/>
      <c r="B4" s="855" t="s">
        <v>167</v>
      </c>
      <c r="C4" s="856" t="s">
        <v>168</v>
      </c>
      <c r="D4" s="857" t="s">
        <v>169</v>
      </c>
      <c r="E4" s="857" t="s">
        <v>170</v>
      </c>
      <c r="F4" s="858" t="s">
        <v>171</v>
      </c>
      <c r="G4" s="856" t="s">
        <v>172</v>
      </c>
      <c r="H4" s="859" t="s">
        <v>173</v>
      </c>
      <c r="I4" s="859" t="s">
        <v>174</v>
      </c>
      <c r="J4" s="860" t="s">
        <v>175</v>
      </c>
      <c r="K4" s="856">
        <v>2025</v>
      </c>
      <c r="L4" s="859">
        <v>2024</v>
      </c>
    </row>
    <row r="5" spans="1:12" ht="27" customHeight="1" x14ac:dyDescent="0.25">
      <c r="A5" s="861" t="s">
        <v>374</v>
      </c>
      <c r="B5" s="862"/>
      <c r="C5" s="856"/>
      <c r="D5" s="857"/>
      <c r="E5" s="857"/>
      <c r="F5" s="858"/>
      <c r="G5" s="856"/>
      <c r="H5" s="859"/>
      <c r="I5" s="859"/>
      <c r="J5" s="860"/>
      <c r="K5" s="863"/>
      <c r="L5" s="864"/>
    </row>
    <row r="6" spans="1:12" ht="20.149999999999999" customHeight="1" x14ac:dyDescent="0.25">
      <c r="A6" s="865" t="s">
        <v>445</v>
      </c>
      <c r="B6" s="866">
        <v>0</v>
      </c>
      <c r="C6" s="867">
        <v>-3</v>
      </c>
      <c r="D6" s="868">
        <v>-9</v>
      </c>
      <c r="E6" s="869">
        <v>-47</v>
      </c>
      <c r="F6" s="870">
        <v>-194</v>
      </c>
      <c r="G6" s="867">
        <v>-346</v>
      </c>
      <c r="H6" s="868">
        <v>-451</v>
      </c>
      <c r="I6" s="868">
        <v>-478</v>
      </c>
      <c r="J6" s="870">
        <v>-413</v>
      </c>
      <c r="K6" s="867">
        <v>-253</v>
      </c>
      <c r="L6" s="868">
        <v>-1688</v>
      </c>
    </row>
    <row r="7" spans="1:12" ht="20.149999999999999" customHeight="1" x14ac:dyDescent="0.25">
      <c r="A7" s="871" t="s">
        <v>446</v>
      </c>
      <c r="B7" s="872">
        <v>-398</v>
      </c>
      <c r="C7" s="873">
        <v>60</v>
      </c>
      <c r="D7" s="874">
        <v>-13</v>
      </c>
      <c r="E7" s="875">
        <v>-66</v>
      </c>
      <c r="F7" s="876">
        <v>-49</v>
      </c>
      <c r="G7" s="873">
        <v>-44</v>
      </c>
      <c r="H7" s="874">
        <v>-155</v>
      </c>
      <c r="I7" s="874">
        <v>78</v>
      </c>
      <c r="J7" s="876">
        <v>-70</v>
      </c>
      <c r="K7" s="873">
        <v>-68</v>
      </c>
      <c r="L7" s="874">
        <v>-191</v>
      </c>
    </row>
    <row r="8" spans="1:12" ht="20.149999999999999" customHeight="1" x14ac:dyDescent="0.25">
      <c r="A8" s="877" t="s">
        <v>288</v>
      </c>
      <c r="B8" s="872">
        <v>-157</v>
      </c>
      <c r="C8" s="873">
        <v>-170</v>
      </c>
      <c r="D8" s="874">
        <v>-126</v>
      </c>
      <c r="E8" s="875">
        <v>-149</v>
      </c>
      <c r="F8" s="876">
        <v>-115</v>
      </c>
      <c r="G8" s="873">
        <v>-121</v>
      </c>
      <c r="H8" s="874">
        <v>-91</v>
      </c>
      <c r="I8" s="874">
        <v>-31</v>
      </c>
      <c r="J8" s="876">
        <v>-46</v>
      </c>
      <c r="K8" s="873">
        <v>-560</v>
      </c>
      <c r="L8" s="874">
        <v>-289</v>
      </c>
    </row>
    <row r="9" spans="1:12" ht="20.149999999999999" customHeight="1" x14ac:dyDescent="0.25">
      <c r="A9" s="877" t="s">
        <v>328</v>
      </c>
      <c r="B9" s="872">
        <v>150</v>
      </c>
      <c r="C9" s="873">
        <v>139</v>
      </c>
      <c r="D9" s="874">
        <v>120</v>
      </c>
      <c r="E9" s="875">
        <v>123</v>
      </c>
      <c r="F9" s="876">
        <v>54</v>
      </c>
      <c r="G9" s="873">
        <v>7</v>
      </c>
      <c r="H9" s="874">
        <v>18</v>
      </c>
      <c r="I9" s="874">
        <v>40</v>
      </c>
      <c r="J9" s="876">
        <v>12</v>
      </c>
      <c r="K9" s="873">
        <v>436</v>
      </c>
      <c r="L9" s="874">
        <v>77</v>
      </c>
    </row>
    <row r="10" spans="1:12" ht="20.149999999999999" customHeight="1" x14ac:dyDescent="0.25">
      <c r="A10" s="877" t="s">
        <v>447</v>
      </c>
      <c r="B10" s="872">
        <v>-391</v>
      </c>
      <c r="C10" s="873">
        <v>91</v>
      </c>
      <c r="D10" s="874">
        <v>-7</v>
      </c>
      <c r="E10" s="875">
        <v>-40</v>
      </c>
      <c r="F10" s="876">
        <v>12</v>
      </c>
      <c r="G10" s="873">
        <v>70</v>
      </c>
      <c r="H10" s="874">
        <v>-82</v>
      </c>
      <c r="I10" s="874">
        <v>69</v>
      </c>
      <c r="J10" s="876">
        <v>-36</v>
      </c>
      <c r="K10" s="873">
        <v>56</v>
      </c>
      <c r="L10" s="874">
        <v>21</v>
      </c>
    </row>
    <row r="11" spans="1:12" ht="20.149999999999999" customHeight="1" x14ac:dyDescent="0.25">
      <c r="A11" s="878" t="s">
        <v>448</v>
      </c>
      <c r="B11" s="872">
        <v>-398</v>
      </c>
      <c r="C11" s="873">
        <v>57</v>
      </c>
      <c r="D11" s="874">
        <v>-22</v>
      </c>
      <c r="E11" s="874">
        <v>-113</v>
      </c>
      <c r="F11" s="876">
        <v>-243</v>
      </c>
      <c r="G11" s="873">
        <v>-390</v>
      </c>
      <c r="H11" s="874">
        <v>-606</v>
      </c>
      <c r="I11" s="874">
        <v>-400</v>
      </c>
      <c r="J11" s="876">
        <v>-483</v>
      </c>
      <c r="K11" s="873">
        <v>-321</v>
      </c>
      <c r="L11" s="874">
        <v>-1879</v>
      </c>
    </row>
    <row r="12" spans="1:12" ht="20.149999999999999" customHeight="1" x14ac:dyDescent="0.25">
      <c r="A12" s="871" t="s">
        <v>266</v>
      </c>
      <c r="B12" s="872">
        <v>0</v>
      </c>
      <c r="C12" s="873">
        <v>0</v>
      </c>
      <c r="D12" s="874">
        <v>0</v>
      </c>
      <c r="E12" s="874">
        <v>1</v>
      </c>
      <c r="F12" s="876">
        <v>0</v>
      </c>
      <c r="G12" s="873">
        <v>0</v>
      </c>
      <c r="H12" s="874">
        <v>0</v>
      </c>
      <c r="I12" s="874">
        <v>1</v>
      </c>
      <c r="J12" s="876">
        <v>0</v>
      </c>
      <c r="K12" s="873">
        <v>1</v>
      </c>
      <c r="L12" s="874">
        <v>1</v>
      </c>
    </row>
    <row r="13" spans="1:12" ht="20.149999999999999" customHeight="1" x14ac:dyDescent="0.25">
      <c r="A13" s="871" t="s">
        <v>449</v>
      </c>
      <c r="B13" s="872">
        <v>66</v>
      </c>
      <c r="C13" s="873">
        <v>639</v>
      </c>
      <c r="D13" s="874">
        <v>58</v>
      </c>
      <c r="E13" s="874">
        <v>131</v>
      </c>
      <c r="F13" s="876">
        <v>1414</v>
      </c>
      <c r="G13" s="873">
        <v>471</v>
      </c>
      <c r="H13" s="874">
        <v>172</v>
      </c>
      <c r="I13" s="874">
        <v>-23</v>
      </c>
      <c r="J13" s="876">
        <v>3</v>
      </c>
      <c r="K13" s="873">
        <v>2242</v>
      </c>
      <c r="L13" s="874">
        <v>623</v>
      </c>
    </row>
    <row r="14" spans="1:12" ht="20.149999999999999" customHeight="1" x14ac:dyDescent="0.25">
      <c r="A14" s="878" t="s">
        <v>268</v>
      </c>
      <c r="B14" s="872">
        <v>-464</v>
      </c>
      <c r="C14" s="873">
        <v>-582</v>
      </c>
      <c r="D14" s="874">
        <v>-80</v>
      </c>
      <c r="E14" s="874">
        <v>-245</v>
      </c>
      <c r="F14" s="876">
        <v>-1657</v>
      </c>
      <c r="G14" s="873">
        <v>-861</v>
      </c>
      <c r="H14" s="874">
        <v>-778</v>
      </c>
      <c r="I14" s="874">
        <v>-378</v>
      </c>
      <c r="J14" s="876">
        <v>-486</v>
      </c>
      <c r="K14" s="873">
        <v>-2564</v>
      </c>
      <c r="L14" s="874">
        <v>-2503</v>
      </c>
    </row>
    <row r="15" spans="1:12" ht="20.149999999999999" customHeight="1" x14ac:dyDescent="0.25">
      <c r="A15" s="871" t="s">
        <v>450</v>
      </c>
      <c r="B15" s="872">
        <v>-38</v>
      </c>
      <c r="C15" s="873">
        <v>-200</v>
      </c>
      <c r="D15" s="874">
        <v>-45</v>
      </c>
      <c r="E15" s="874">
        <v>-137</v>
      </c>
      <c r="F15" s="876">
        <v>-125</v>
      </c>
      <c r="G15" s="873">
        <v>-243</v>
      </c>
      <c r="H15" s="874">
        <v>-311</v>
      </c>
      <c r="I15" s="874">
        <v>-196</v>
      </c>
      <c r="J15" s="876">
        <v>-256</v>
      </c>
      <c r="K15" s="873">
        <v>-507</v>
      </c>
      <c r="L15" s="874">
        <v>-1006</v>
      </c>
    </row>
    <row r="16" spans="1:12" ht="20.149999999999999" customHeight="1" x14ac:dyDescent="0.25">
      <c r="A16" s="878" t="s">
        <v>451</v>
      </c>
      <c r="B16" s="872">
        <v>-426</v>
      </c>
      <c r="C16" s="873">
        <v>-382</v>
      </c>
      <c r="D16" s="874">
        <v>-35</v>
      </c>
      <c r="E16" s="874">
        <v>-108</v>
      </c>
      <c r="F16" s="876">
        <v>-1532</v>
      </c>
      <c r="G16" s="873">
        <v>-618</v>
      </c>
      <c r="H16" s="874">
        <v>-467</v>
      </c>
      <c r="I16" s="874">
        <v>-182</v>
      </c>
      <c r="J16" s="876">
        <v>-230</v>
      </c>
      <c r="K16" s="873">
        <v>-2057</v>
      </c>
      <c r="L16" s="874">
        <v>-1497</v>
      </c>
    </row>
    <row r="17" spans="1:12" ht="20.149999999999999" customHeight="1" x14ac:dyDescent="0.25">
      <c r="A17" s="878"/>
      <c r="B17" s="872"/>
      <c r="C17" s="873"/>
      <c r="D17" s="874"/>
      <c r="E17" s="874"/>
      <c r="F17" s="876"/>
      <c r="G17" s="873"/>
      <c r="H17" s="874"/>
      <c r="I17" s="874"/>
      <c r="J17" s="876"/>
      <c r="K17" s="873"/>
      <c r="L17" s="874"/>
    </row>
    <row r="18" spans="1:12" ht="20.149999999999999" customHeight="1" x14ac:dyDescent="0.25">
      <c r="A18" s="871" t="s">
        <v>452</v>
      </c>
      <c r="B18" s="872">
        <v>442</v>
      </c>
      <c r="C18" s="873">
        <v>468</v>
      </c>
      <c r="D18" s="874">
        <v>-15</v>
      </c>
      <c r="E18" s="874">
        <v>44</v>
      </c>
      <c r="F18" s="876">
        <v>1362</v>
      </c>
      <c r="G18" s="873">
        <v>493</v>
      </c>
      <c r="H18" s="874">
        <v>312</v>
      </c>
      <c r="I18" s="874">
        <v>0</v>
      </c>
      <c r="J18" s="876">
        <v>0</v>
      </c>
      <c r="K18" s="873">
        <v>1859</v>
      </c>
      <c r="L18" s="874">
        <v>805</v>
      </c>
    </row>
    <row r="19" spans="1:12" ht="20.149999999999999" customHeight="1" x14ac:dyDescent="0.25">
      <c r="A19" s="878" t="s">
        <v>453</v>
      </c>
      <c r="B19" s="872">
        <v>-22</v>
      </c>
      <c r="C19" s="879">
        <v>-114</v>
      </c>
      <c r="D19" s="880">
        <v>-95</v>
      </c>
      <c r="E19" s="880">
        <v>-201</v>
      </c>
      <c r="F19" s="881">
        <v>-295</v>
      </c>
      <c r="G19" s="879">
        <v>-368</v>
      </c>
      <c r="H19" s="880">
        <v>-466</v>
      </c>
      <c r="I19" s="880">
        <v>-378</v>
      </c>
      <c r="J19" s="881">
        <v>-486</v>
      </c>
      <c r="K19" s="879">
        <v>-705</v>
      </c>
      <c r="L19" s="880">
        <v>-1698</v>
      </c>
    </row>
    <row r="20" spans="1:12" ht="20.149999999999999" customHeight="1" x14ac:dyDescent="0.25">
      <c r="A20" s="871" t="s">
        <v>454</v>
      </c>
      <c r="B20" s="872">
        <v>385</v>
      </c>
      <c r="C20" s="873">
        <v>341</v>
      </c>
      <c r="D20" s="874">
        <v>-22</v>
      </c>
      <c r="E20" s="874">
        <v>29</v>
      </c>
      <c r="F20" s="876">
        <v>1355</v>
      </c>
      <c r="G20" s="873">
        <v>417</v>
      </c>
      <c r="H20" s="874">
        <v>266</v>
      </c>
      <c r="I20" s="874">
        <v>0</v>
      </c>
      <c r="J20" s="876">
        <v>0</v>
      </c>
      <c r="K20" s="873">
        <v>1703</v>
      </c>
      <c r="L20" s="874">
        <v>683</v>
      </c>
    </row>
    <row r="21" spans="1:12" ht="20.149999999999999" customHeight="1" x14ac:dyDescent="0.25">
      <c r="A21" s="878" t="s">
        <v>455</v>
      </c>
      <c r="B21" s="872">
        <v>-41</v>
      </c>
      <c r="C21" s="873">
        <v>-41</v>
      </c>
      <c r="D21" s="874">
        <v>-57</v>
      </c>
      <c r="E21" s="874">
        <v>-79</v>
      </c>
      <c r="F21" s="876">
        <v>-177</v>
      </c>
      <c r="G21" s="873">
        <v>-201</v>
      </c>
      <c r="H21" s="874">
        <v>-201</v>
      </c>
      <c r="I21" s="874">
        <v>-182</v>
      </c>
      <c r="J21" s="876">
        <v>-230</v>
      </c>
      <c r="K21" s="873">
        <v>-354</v>
      </c>
      <c r="L21" s="874">
        <v>-814</v>
      </c>
    </row>
    <row r="22" spans="1:12" ht="20.149999999999999" customHeight="1" x14ac:dyDescent="0.25">
      <c r="A22" s="878"/>
      <c r="B22" s="882"/>
      <c r="C22" s="883"/>
      <c r="D22" s="884"/>
      <c r="E22" s="884"/>
      <c r="F22" s="885"/>
      <c r="G22" s="883"/>
      <c r="H22" s="884"/>
      <c r="I22" s="884"/>
      <c r="J22" s="885"/>
      <c r="K22" s="883"/>
      <c r="L22" s="884"/>
    </row>
    <row r="23" spans="1:12" ht="20.149999999999999" customHeight="1" x14ac:dyDescent="0.25">
      <c r="A23" s="878" t="s">
        <v>456</v>
      </c>
      <c r="B23" s="872">
        <v>-10</v>
      </c>
      <c r="C23" s="879">
        <v>-60</v>
      </c>
      <c r="D23" s="880">
        <v>36</v>
      </c>
      <c r="E23" s="880">
        <v>17</v>
      </c>
      <c r="F23" s="881">
        <v>-191</v>
      </c>
      <c r="G23" s="879">
        <v>1</v>
      </c>
      <c r="H23" s="880">
        <v>-2</v>
      </c>
      <c r="I23" s="880">
        <v>0</v>
      </c>
      <c r="J23" s="881">
        <v>0</v>
      </c>
      <c r="K23" s="879">
        <v>-198</v>
      </c>
      <c r="L23" s="880">
        <v>-1</v>
      </c>
    </row>
    <row r="24" spans="1:12" ht="20.149999999999999" customHeight="1" x14ac:dyDescent="0.25">
      <c r="A24" s="878" t="s">
        <v>457</v>
      </c>
      <c r="B24" s="872">
        <v>-416</v>
      </c>
      <c r="C24" s="873">
        <v>-322</v>
      </c>
      <c r="D24" s="874">
        <v>-71</v>
      </c>
      <c r="E24" s="874">
        <v>-125</v>
      </c>
      <c r="F24" s="876">
        <v>-1341</v>
      </c>
      <c r="G24" s="873">
        <v>-619</v>
      </c>
      <c r="H24" s="874">
        <v>-465</v>
      </c>
      <c r="I24" s="874">
        <v>-182</v>
      </c>
      <c r="J24" s="876">
        <v>-230</v>
      </c>
      <c r="K24" s="873">
        <v>-1859</v>
      </c>
      <c r="L24" s="874">
        <v>-1496</v>
      </c>
    </row>
    <row r="25" spans="1:12" ht="20.149999999999999" customHeight="1" x14ac:dyDescent="0.25">
      <c r="A25" s="878"/>
      <c r="B25" s="882"/>
      <c r="C25" s="883"/>
      <c r="D25" s="884"/>
      <c r="E25" s="884"/>
      <c r="F25" s="885"/>
      <c r="G25" s="883"/>
      <c r="H25" s="884"/>
      <c r="I25" s="884"/>
      <c r="J25" s="885"/>
      <c r="K25" s="883"/>
      <c r="L25" s="884"/>
    </row>
    <row r="26" spans="1:12" ht="20.149999999999999" customHeight="1" x14ac:dyDescent="0.25">
      <c r="A26" s="878" t="s">
        <v>458</v>
      </c>
      <c r="B26" s="872">
        <v>0</v>
      </c>
      <c r="C26" s="879">
        <v>-7</v>
      </c>
      <c r="D26" s="880">
        <v>-1</v>
      </c>
      <c r="E26" s="880">
        <v>1</v>
      </c>
      <c r="F26" s="881">
        <v>0</v>
      </c>
      <c r="G26" s="879">
        <v>1</v>
      </c>
      <c r="H26" s="880">
        <v>0</v>
      </c>
      <c r="I26" s="880">
        <v>0</v>
      </c>
      <c r="J26" s="881">
        <v>0</v>
      </c>
      <c r="K26" s="879">
        <v>-7</v>
      </c>
      <c r="L26" s="880">
        <v>1</v>
      </c>
    </row>
    <row r="27" spans="1:12" ht="20.149999999999999" customHeight="1" x14ac:dyDescent="0.25">
      <c r="A27" s="886" t="s">
        <v>459</v>
      </c>
      <c r="B27" s="887">
        <v>-41</v>
      </c>
      <c r="C27" s="888">
        <v>-34</v>
      </c>
      <c r="D27" s="889">
        <v>-56</v>
      </c>
      <c r="E27" s="889">
        <v>-80</v>
      </c>
      <c r="F27" s="890">
        <v>-177</v>
      </c>
      <c r="G27" s="888">
        <v>-202</v>
      </c>
      <c r="H27" s="889">
        <v>-201</v>
      </c>
      <c r="I27" s="889">
        <v>-182</v>
      </c>
      <c r="J27" s="890">
        <v>-230</v>
      </c>
      <c r="K27" s="888">
        <v>-347</v>
      </c>
      <c r="L27" s="889">
        <v>-815</v>
      </c>
    </row>
    <row r="28" spans="1:12" ht="20.149999999999999" customHeight="1" x14ac:dyDescent="0.25">
      <c r="A28" s="891" t="s">
        <v>460</v>
      </c>
      <c r="B28" s="892"/>
      <c r="C28" s="893"/>
      <c r="D28" s="894"/>
      <c r="E28" s="894"/>
      <c r="F28" s="895"/>
      <c r="G28" s="893"/>
      <c r="H28" s="894"/>
      <c r="I28" s="894"/>
      <c r="J28" s="895"/>
      <c r="K28" s="893"/>
      <c r="L28" s="894"/>
    </row>
    <row r="29" spans="1:12" ht="20.149999999999999" customHeight="1" x14ac:dyDescent="0.25">
      <c r="A29" s="896" t="s">
        <v>308</v>
      </c>
      <c r="B29" s="897">
        <v>220.5</v>
      </c>
      <c r="C29" s="898">
        <v>223.8</v>
      </c>
      <c r="D29" s="899">
        <v>227.7</v>
      </c>
      <c r="E29" s="899">
        <v>238.4</v>
      </c>
      <c r="F29" s="900">
        <v>223.6</v>
      </c>
      <c r="G29" s="898">
        <v>216.1</v>
      </c>
      <c r="H29" s="899">
        <v>210.5</v>
      </c>
      <c r="I29" s="899">
        <v>202.7</v>
      </c>
      <c r="J29" s="900">
        <v>202.7</v>
      </c>
      <c r="K29" s="901">
        <v>228.2</v>
      </c>
      <c r="L29" s="899">
        <v>208.2</v>
      </c>
    </row>
    <row r="30" spans="1:12" ht="20.149999999999999" customHeight="1" x14ac:dyDescent="0.25">
      <c r="A30" s="886" t="s">
        <v>313</v>
      </c>
      <c r="B30" s="902">
        <v>254</v>
      </c>
      <c r="C30" s="903">
        <v>250.2</v>
      </c>
      <c r="D30" s="904">
        <v>243.2</v>
      </c>
      <c r="E30" s="904">
        <v>257.60000000000002</v>
      </c>
      <c r="F30" s="905">
        <v>262.8</v>
      </c>
      <c r="G30" s="903">
        <v>260</v>
      </c>
      <c r="H30" s="904">
        <v>256.5</v>
      </c>
      <c r="I30" s="904">
        <v>247.3</v>
      </c>
      <c r="J30" s="905">
        <v>251.6</v>
      </c>
      <c r="K30" s="906">
        <v>253.5</v>
      </c>
      <c r="L30" s="904">
        <v>254</v>
      </c>
    </row>
    <row r="31" spans="1:12" ht="20.149999999999999" customHeight="1" x14ac:dyDescent="0.25">
      <c r="A31" s="891" t="s">
        <v>461</v>
      </c>
      <c r="B31" s="892"/>
      <c r="C31" s="893"/>
      <c r="D31" s="894"/>
      <c r="E31" s="894"/>
      <c r="F31" s="895"/>
      <c r="G31" s="893"/>
      <c r="H31" s="894"/>
      <c r="I31" s="894"/>
      <c r="J31" s="895"/>
      <c r="K31" s="893"/>
      <c r="L31" s="894"/>
    </row>
    <row r="32" spans="1:12" ht="20.149999999999999" customHeight="1" x14ac:dyDescent="0.25">
      <c r="A32" s="871" t="s">
        <v>462</v>
      </c>
      <c r="B32" s="907">
        <v>0</v>
      </c>
      <c r="C32" s="873">
        <v>0</v>
      </c>
      <c r="D32" s="874">
        <v>0</v>
      </c>
      <c r="E32" s="874">
        <v>0</v>
      </c>
      <c r="F32" s="876">
        <v>0</v>
      </c>
      <c r="G32" s="873">
        <v>0</v>
      </c>
      <c r="H32" s="874">
        <v>1</v>
      </c>
      <c r="I32" s="874">
        <v>0</v>
      </c>
      <c r="J32" s="876">
        <v>2</v>
      </c>
      <c r="K32" s="873">
        <v>0</v>
      </c>
      <c r="L32" s="874">
        <v>3</v>
      </c>
    </row>
    <row r="33" spans="1:12" ht="20.149999999999999" customHeight="1" x14ac:dyDescent="0.25">
      <c r="A33" s="871" t="s">
        <v>463</v>
      </c>
      <c r="B33" s="872">
        <v>0</v>
      </c>
      <c r="C33" s="873">
        <v>0</v>
      </c>
      <c r="D33" s="874">
        <v>0</v>
      </c>
      <c r="E33" s="874">
        <v>0</v>
      </c>
      <c r="F33" s="876">
        <v>0</v>
      </c>
      <c r="G33" s="873">
        <v>2</v>
      </c>
      <c r="H33" s="874">
        <v>5</v>
      </c>
      <c r="I33" s="874">
        <v>4</v>
      </c>
      <c r="J33" s="876">
        <v>41</v>
      </c>
      <c r="K33" s="873">
        <v>0</v>
      </c>
      <c r="L33" s="874">
        <v>52</v>
      </c>
    </row>
    <row r="34" spans="1:12" ht="20.149999999999999" customHeight="1" x14ac:dyDescent="0.25">
      <c r="A34" s="908" t="s">
        <v>464</v>
      </c>
      <c r="B34" s="872">
        <v>0</v>
      </c>
      <c r="C34" s="873">
        <v>0</v>
      </c>
      <c r="D34" s="880">
        <v>0</v>
      </c>
      <c r="E34" s="880">
        <v>0</v>
      </c>
      <c r="F34" s="881">
        <v>0</v>
      </c>
      <c r="G34" s="873">
        <v>2</v>
      </c>
      <c r="H34" s="880">
        <v>6</v>
      </c>
      <c r="I34" s="880">
        <v>4</v>
      </c>
      <c r="J34" s="881">
        <v>43</v>
      </c>
      <c r="K34" s="879">
        <v>0</v>
      </c>
      <c r="L34" s="880">
        <v>55</v>
      </c>
    </row>
    <row r="35" spans="1:12" ht="20.149999999999999" customHeight="1" x14ac:dyDescent="0.25">
      <c r="A35" s="886" t="s">
        <v>465</v>
      </c>
      <c r="B35" s="887">
        <v>0</v>
      </c>
      <c r="C35" s="888">
        <v>0</v>
      </c>
      <c r="D35" s="909">
        <v>0</v>
      </c>
      <c r="E35" s="909">
        <v>0</v>
      </c>
      <c r="F35" s="910">
        <v>0</v>
      </c>
      <c r="G35" s="888">
        <v>-2</v>
      </c>
      <c r="H35" s="909">
        <v>-6</v>
      </c>
      <c r="I35" s="909">
        <v>-4</v>
      </c>
      <c r="J35" s="910">
        <v>-43</v>
      </c>
      <c r="K35" s="911">
        <v>0</v>
      </c>
      <c r="L35" s="909">
        <v>-55</v>
      </c>
    </row>
    <row r="36" spans="1:12" ht="13" customHeight="1" x14ac:dyDescent="0.25">
      <c r="A36" s="912"/>
      <c r="B36" s="913"/>
      <c r="C36" s="913"/>
      <c r="D36" s="913"/>
      <c r="E36" s="913"/>
      <c r="F36" s="913"/>
      <c r="G36" s="913"/>
      <c r="H36" s="913"/>
      <c r="I36" s="913"/>
      <c r="J36" s="913"/>
      <c r="K36" s="913"/>
      <c r="L36" s="913"/>
    </row>
    <row r="37" spans="1:12" ht="11.15" customHeight="1" x14ac:dyDescent="0.25">
      <c r="A37" s="2482" t="s">
        <v>466</v>
      </c>
      <c r="B37" s="2482" t="s">
        <v>14</v>
      </c>
      <c r="C37" s="2482" t="s">
        <v>14</v>
      </c>
      <c r="D37" s="2482" t="s">
        <v>14</v>
      </c>
      <c r="E37" s="2482" t="s">
        <v>14</v>
      </c>
      <c r="F37" s="2482" t="s">
        <v>14</v>
      </c>
      <c r="G37" s="2482" t="s">
        <v>14</v>
      </c>
      <c r="H37" s="2482" t="s">
        <v>14</v>
      </c>
      <c r="I37" s="2482" t="s">
        <v>14</v>
      </c>
      <c r="J37" s="2482" t="s">
        <v>14</v>
      </c>
      <c r="K37" s="2482" t="s">
        <v>14</v>
      </c>
      <c r="L37" s="2482" t="s">
        <v>14</v>
      </c>
    </row>
    <row r="38" spans="1:12" ht="11.15" customHeight="1" x14ac:dyDescent="0.25">
      <c r="A38" s="2482" t="s">
        <v>351</v>
      </c>
      <c r="B38" s="2482" t="s">
        <v>14</v>
      </c>
      <c r="C38" s="2482" t="s">
        <v>14</v>
      </c>
      <c r="D38" s="2482" t="s">
        <v>14</v>
      </c>
      <c r="E38" s="2482" t="s">
        <v>14</v>
      </c>
      <c r="F38" s="2482" t="s">
        <v>14</v>
      </c>
      <c r="G38" s="2482" t="s">
        <v>14</v>
      </c>
      <c r="H38" s="2482" t="s">
        <v>14</v>
      </c>
      <c r="I38" s="2482" t="s">
        <v>14</v>
      </c>
      <c r="J38" s="2482" t="s">
        <v>14</v>
      </c>
      <c r="K38" s="2482" t="s">
        <v>14</v>
      </c>
      <c r="L38" s="2482" t="s">
        <v>14</v>
      </c>
    </row>
    <row r="39" spans="1:12" ht="11.15" customHeight="1" x14ac:dyDescent="0.25">
      <c r="A39" s="2482" t="s">
        <v>467</v>
      </c>
      <c r="B39" s="2483" t="s">
        <v>14</v>
      </c>
      <c r="C39" s="2483" t="s">
        <v>14</v>
      </c>
      <c r="D39" s="2483" t="s">
        <v>14</v>
      </c>
      <c r="E39" s="2483" t="s">
        <v>14</v>
      </c>
      <c r="F39" s="2483" t="s">
        <v>14</v>
      </c>
      <c r="G39" s="2483" t="s">
        <v>14</v>
      </c>
      <c r="H39" s="2483" t="s">
        <v>14</v>
      </c>
      <c r="I39" s="2483" t="s">
        <v>14</v>
      </c>
      <c r="J39" s="2483" t="s">
        <v>14</v>
      </c>
      <c r="K39" s="2483" t="s">
        <v>14</v>
      </c>
      <c r="L39" s="2483" t="s">
        <v>14</v>
      </c>
    </row>
    <row r="40" spans="1:12" ht="11.15" customHeight="1" x14ac:dyDescent="0.25">
      <c r="A40" s="2482" t="s">
        <v>468</v>
      </c>
      <c r="B40" s="2482" t="s">
        <v>14</v>
      </c>
      <c r="C40" s="2482" t="s">
        <v>14</v>
      </c>
      <c r="D40" s="2482" t="s">
        <v>14</v>
      </c>
      <c r="E40" s="2482" t="s">
        <v>14</v>
      </c>
      <c r="F40" s="2482" t="s">
        <v>14</v>
      </c>
      <c r="G40" s="2482" t="s">
        <v>14</v>
      </c>
      <c r="H40" s="2482" t="s">
        <v>14</v>
      </c>
      <c r="I40" s="2482" t="s">
        <v>14</v>
      </c>
      <c r="J40" s="2482" t="s">
        <v>14</v>
      </c>
      <c r="K40" s="2482" t="s">
        <v>14</v>
      </c>
      <c r="L40" s="2482" t="s">
        <v>14</v>
      </c>
    </row>
    <row r="41" spans="1:12" ht="15" customHeight="1" x14ac:dyDescent="0.25">
      <c r="A41" s="2545"/>
      <c r="B41" s="2545" t="s">
        <v>14</v>
      </c>
      <c r="C41" s="2545" t="s">
        <v>14</v>
      </c>
      <c r="D41" s="2545" t="s">
        <v>14</v>
      </c>
      <c r="E41" s="2545" t="s">
        <v>14</v>
      </c>
      <c r="F41" s="2545" t="s">
        <v>14</v>
      </c>
      <c r="G41" s="2545" t="s">
        <v>14</v>
      </c>
      <c r="H41" s="2545" t="s">
        <v>14</v>
      </c>
      <c r="I41" s="2545" t="s">
        <v>14</v>
      </c>
      <c r="J41" s="2545" t="s">
        <v>14</v>
      </c>
      <c r="K41" s="2545" t="s">
        <v>14</v>
      </c>
      <c r="L41" s="2545" t="s">
        <v>14</v>
      </c>
    </row>
    <row r="42" spans="1:12" ht="10.4" customHeight="1" x14ac:dyDescent="0.25">
      <c r="A42" s="66"/>
      <c r="B42" s="67"/>
      <c r="C42" s="67"/>
      <c r="D42" s="67"/>
      <c r="E42" s="67"/>
      <c r="F42" s="67"/>
      <c r="G42" s="67"/>
      <c r="H42" s="67"/>
      <c r="I42" s="67"/>
      <c r="J42" s="67"/>
      <c r="K42" s="67"/>
      <c r="L42" s="67"/>
    </row>
    <row r="43" spans="1:12" ht="10.4" customHeight="1" x14ac:dyDescent="0.25">
      <c r="A43" s="67"/>
      <c r="B43" s="67"/>
      <c r="C43" s="67"/>
      <c r="D43" s="67"/>
      <c r="E43" s="67"/>
      <c r="F43" s="67"/>
      <c r="G43" s="67"/>
      <c r="H43" s="67"/>
      <c r="I43" s="67"/>
      <c r="J43" s="67"/>
      <c r="K43" s="67"/>
      <c r="L43" s="67"/>
    </row>
    <row r="44" spans="1:12" ht="10.4" customHeight="1" x14ac:dyDescent="0.25">
      <c r="A44" s="67"/>
      <c r="B44" s="67"/>
      <c r="C44" s="67"/>
      <c r="D44" s="67"/>
      <c r="E44" s="67"/>
      <c r="F44" s="67"/>
      <c r="G44" s="67"/>
      <c r="H44" s="67"/>
      <c r="I44" s="67"/>
      <c r="J44" s="67"/>
      <c r="K44" s="67"/>
      <c r="L44" s="67"/>
    </row>
  </sheetData>
  <mergeCells count="8">
    <mergeCell ref="A40:L40"/>
    <mergeCell ref="A41:L41"/>
    <mergeCell ref="A2:L2"/>
    <mergeCell ref="G3:J3"/>
    <mergeCell ref="K3:L3"/>
    <mergeCell ref="A37:L37"/>
    <mergeCell ref="A38:L38"/>
    <mergeCell ref="A39:L39"/>
  </mergeCells>
  <hyperlinks>
    <hyperlink ref="A1" location="ToC!A2" display="Back to Table of Contents" xr:uid="{3AA58117-F4D8-4D86-B264-2A46CDE27262}"/>
  </hyperlinks>
  <pageMargins left="0.5" right="0.5" top="0.5" bottom="0.5" header="0.25" footer="0.25"/>
  <pageSetup scale="66" orientation="landscape" r:id="rId1"/>
  <headerFooter>
    <oddFooter>&amp;L&amp;G&amp;C&amp;"Scotia,Regular"&amp;9Supplementary Financial Information (SFI)&amp;R9&amp;"Scotia,Regular"&amp;7</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CAC54-27CE-4D96-A490-3E3959884D14}">
  <sheetPr>
    <pageSetUpPr fitToPage="1"/>
  </sheetPr>
  <dimension ref="A1:L39"/>
  <sheetViews>
    <sheetView showGridLines="0" zoomScaleNormal="100" workbookViewId="0"/>
  </sheetViews>
  <sheetFormatPr defaultRowHeight="12.5" x14ac:dyDescent="0.25"/>
  <cols>
    <col min="1" max="1" width="57.7265625" style="23" customWidth="1"/>
    <col min="2" max="10" width="8.26953125" style="23" customWidth="1"/>
    <col min="11" max="11" width="9.7265625" style="23" customWidth="1"/>
    <col min="12" max="12" width="8.81640625" style="23" customWidth="1"/>
    <col min="13" max="16384" width="8.7265625" style="23"/>
  </cols>
  <sheetData>
    <row r="1" spans="1:12" ht="20" customHeight="1" x14ac:dyDescent="0.25">
      <c r="A1" s="22" t="s">
        <v>12</v>
      </c>
    </row>
    <row r="2" spans="1:12" ht="24.65" customHeight="1" x14ac:dyDescent="0.25">
      <c r="A2" s="2551" t="s">
        <v>469</v>
      </c>
      <c r="B2" s="2551" t="s">
        <v>14</v>
      </c>
      <c r="C2" s="2551" t="s">
        <v>14</v>
      </c>
      <c r="D2" s="2551" t="s">
        <v>14</v>
      </c>
      <c r="E2" s="2551" t="s">
        <v>14</v>
      </c>
      <c r="F2" s="2551" t="s">
        <v>14</v>
      </c>
      <c r="G2" s="2551" t="s">
        <v>14</v>
      </c>
      <c r="H2" s="2551" t="s">
        <v>14</v>
      </c>
      <c r="I2" s="2551" t="s">
        <v>14</v>
      </c>
      <c r="J2" s="2551" t="s">
        <v>14</v>
      </c>
      <c r="K2" s="2551" t="s">
        <v>14</v>
      </c>
      <c r="L2" s="2552" t="s">
        <v>14</v>
      </c>
    </row>
    <row r="3" spans="1:12" ht="15" customHeight="1" x14ac:dyDescent="0.25">
      <c r="A3" s="914"/>
      <c r="B3" s="849"/>
      <c r="C3" s="850"/>
      <c r="D3" s="851"/>
      <c r="E3" s="851"/>
      <c r="F3" s="852"/>
      <c r="G3" s="2548"/>
      <c r="H3" s="2549" t="s">
        <v>14</v>
      </c>
      <c r="I3" s="2549" t="s">
        <v>14</v>
      </c>
      <c r="J3" s="2550" t="s">
        <v>14</v>
      </c>
      <c r="K3" s="2549" t="s">
        <v>165</v>
      </c>
      <c r="L3" s="2549" t="s">
        <v>14</v>
      </c>
    </row>
    <row r="4" spans="1:12" ht="15" customHeight="1" x14ac:dyDescent="0.25">
      <c r="A4" s="914" t="s">
        <v>260</v>
      </c>
      <c r="B4" s="915" t="s">
        <v>167</v>
      </c>
      <c r="C4" s="916" t="s">
        <v>168</v>
      </c>
      <c r="D4" s="917" t="s">
        <v>169</v>
      </c>
      <c r="E4" s="917" t="s">
        <v>170</v>
      </c>
      <c r="F4" s="918" t="s">
        <v>171</v>
      </c>
      <c r="G4" s="916" t="s">
        <v>172</v>
      </c>
      <c r="H4" s="917" t="s">
        <v>173</v>
      </c>
      <c r="I4" s="917" t="s">
        <v>174</v>
      </c>
      <c r="J4" s="918" t="s">
        <v>175</v>
      </c>
      <c r="K4" s="919">
        <v>2025</v>
      </c>
      <c r="L4" s="920">
        <v>2024</v>
      </c>
    </row>
    <row r="5" spans="1:12" ht="15" customHeight="1" x14ac:dyDescent="0.25">
      <c r="A5" s="921" t="s">
        <v>470</v>
      </c>
      <c r="B5" s="922">
        <v>252</v>
      </c>
      <c r="C5" s="923">
        <v>223</v>
      </c>
      <c r="D5" s="924">
        <v>228</v>
      </c>
      <c r="E5" s="924">
        <v>223</v>
      </c>
      <c r="F5" s="925">
        <v>218</v>
      </c>
      <c r="G5" s="923">
        <v>226</v>
      </c>
      <c r="H5" s="924">
        <v>220</v>
      </c>
      <c r="I5" s="924">
        <v>214</v>
      </c>
      <c r="J5" s="925">
        <v>209</v>
      </c>
      <c r="K5" s="923">
        <v>892</v>
      </c>
      <c r="L5" s="868">
        <v>869</v>
      </c>
    </row>
    <row r="6" spans="1:12" ht="15" customHeight="1" x14ac:dyDescent="0.25">
      <c r="A6" s="926" t="s">
        <v>471</v>
      </c>
      <c r="B6" s="927">
        <v>482</v>
      </c>
      <c r="C6" s="928">
        <v>499</v>
      </c>
      <c r="D6" s="929">
        <v>500</v>
      </c>
      <c r="E6" s="929">
        <v>496</v>
      </c>
      <c r="F6" s="930">
        <v>502</v>
      </c>
      <c r="G6" s="928">
        <v>484</v>
      </c>
      <c r="H6" s="929">
        <v>494</v>
      </c>
      <c r="I6" s="929">
        <v>477</v>
      </c>
      <c r="J6" s="930">
        <v>500</v>
      </c>
      <c r="K6" s="928">
        <v>1997</v>
      </c>
      <c r="L6" s="874">
        <v>1955</v>
      </c>
    </row>
    <row r="7" spans="1:12" ht="15" customHeight="1" x14ac:dyDescent="0.25">
      <c r="A7" s="926" t="s">
        <v>472</v>
      </c>
      <c r="B7" s="927">
        <v>327</v>
      </c>
      <c r="C7" s="928">
        <v>318</v>
      </c>
      <c r="D7" s="929">
        <v>314</v>
      </c>
      <c r="E7" s="929">
        <v>291</v>
      </c>
      <c r="F7" s="930">
        <v>326</v>
      </c>
      <c r="G7" s="928">
        <v>282</v>
      </c>
      <c r="H7" s="929">
        <v>370</v>
      </c>
      <c r="I7" s="929">
        <v>437</v>
      </c>
      <c r="J7" s="930">
        <v>496</v>
      </c>
      <c r="K7" s="928">
        <v>1249</v>
      </c>
      <c r="L7" s="874">
        <v>1585</v>
      </c>
    </row>
    <row r="8" spans="1:12" ht="15" customHeight="1" x14ac:dyDescent="0.25">
      <c r="A8" s="931" t="s">
        <v>473</v>
      </c>
      <c r="B8" s="927">
        <v>1061</v>
      </c>
      <c r="C8" s="928">
        <v>1040</v>
      </c>
      <c r="D8" s="929">
        <v>1042</v>
      </c>
      <c r="E8" s="929">
        <v>1010</v>
      </c>
      <c r="F8" s="930">
        <v>1046</v>
      </c>
      <c r="G8" s="928">
        <v>992</v>
      </c>
      <c r="H8" s="929">
        <v>1084</v>
      </c>
      <c r="I8" s="929">
        <v>1128</v>
      </c>
      <c r="J8" s="930">
        <v>1205</v>
      </c>
      <c r="K8" s="928">
        <v>4138</v>
      </c>
      <c r="L8" s="874">
        <v>4409</v>
      </c>
    </row>
    <row r="9" spans="1:12" ht="15" customHeight="1" x14ac:dyDescent="0.25">
      <c r="A9" s="932"/>
      <c r="B9" s="927"/>
      <c r="C9" s="928"/>
      <c r="D9" s="929"/>
      <c r="E9" s="929"/>
      <c r="F9" s="930"/>
      <c r="G9" s="928"/>
      <c r="H9" s="929"/>
      <c r="I9" s="929"/>
      <c r="J9" s="930"/>
      <c r="K9" s="928"/>
      <c r="L9" s="933"/>
    </row>
    <row r="10" spans="1:12" ht="15" customHeight="1" x14ac:dyDescent="0.25">
      <c r="A10" s="926" t="s">
        <v>474</v>
      </c>
      <c r="B10" s="927">
        <v>720</v>
      </c>
      <c r="C10" s="928">
        <v>681</v>
      </c>
      <c r="D10" s="929">
        <v>641</v>
      </c>
      <c r="E10" s="929">
        <v>607</v>
      </c>
      <c r="F10" s="930">
        <v>635</v>
      </c>
      <c r="G10" s="928">
        <v>623</v>
      </c>
      <c r="H10" s="929">
        <v>570</v>
      </c>
      <c r="I10" s="929">
        <v>551</v>
      </c>
      <c r="J10" s="930">
        <v>538</v>
      </c>
      <c r="K10" s="928">
        <v>2564</v>
      </c>
      <c r="L10" s="874">
        <v>2282</v>
      </c>
    </row>
    <row r="11" spans="1:12" ht="15" customHeight="1" x14ac:dyDescent="0.25">
      <c r="A11" s="926" t="s">
        <v>475</v>
      </c>
      <c r="B11" s="927">
        <v>413</v>
      </c>
      <c r="C11" s="928">
        <v>381</v>
      </c>
      <c r="D11" s="929">
        <v>353</v>
      </c>
      <c r="E11" s="929">
        <v>349</v>
      </c>
      <c r="F11" s="930">
        <v>353</v>
      </c>
      <c r="G11" s="928">
        <v>310</v>
      </c>
      <c r="H11" s="929">
        <v>333</v>
      </c>
      <c r="I11" s="929">
        <v>317</v>
      </c>
      <c r="J11" s="930">
        <v>291</v>
      </c>
      <c r="K11" s="928">
        <v>1436</v>
      </c>
      <c r="L11" s="874">
        <v>1251</v>
      </c>
    </row>
    <row r="12" spans="1:12" ht="15" customHeight="1" x14ac:dyDescent="0.25">
      <c r="A12" s="926" t="s">
        <v>476</v>
      </c>
      <c r="B12" s="927"/>
      <c r="C12" s="928"/>
      <c r="D12" s="929"/>
      <c r="E12" s="929"/>
      <c r="F12" s="930"/>
      <c r="G12" s="928"/>
      <c r="H12" s="929"/>
      <c r="I12" s="929"/>
      <c r="J12" s="930"/>
      <c r="K12" s="928"/>
      <c r="L12" s="933"/>
    </row>
    <row r="13" spans="1:12" ht="15" customHeight="1" x14ac:dyDescent="0.25">
      <c r="A13" s="934" t="s">
        <v>477</v>
      </c>
      <c r="B13" s="927">
        <v>241</v>
      </c>
      <c r="C13" s="928">
        <v>231</v>
      </c>
      <c r="D13" s="929">
        <v>228</v>
      </c>
      <c r="E13" s="929">
        <v>221</v>
      </c>
      <c r="F13" s="930">
        <v>222</v>
      </c>
      <c r="G13" s="928">
        <v>215</v>
      </c>
      <c r="H13" s="929">
        <v>213</v>
      </c>
      <c r="I13" s="929">
        <v>209</v>
      </c>
      <c r="J13" s="930">
        <v>203</v>
      </c>
      <c r="K13" s="928">
        <v>902</v>
      </c>
      <c r="L13" s="874">
        <v>840</v>
      </c>
    </row>
    <row r="14" spans="1:12" ht="15" customHeight="1" x14ac:dyDescent="0.25">
      <c r="A14" s="934" t="s">
        <v>478</v>
      </c>
      <c r="B14" s="927">
        <v>61</v>
      </c>
      <c r="C14" s="928">
        <v>65</v>
      </c>
      <c r="D14" s="929">
        <v>64</v>
      </c>
      <c r="E14" s="929">
        <v>67</v>
      </c>
      <c r="F14" s="930">
        <v>64</v>
      </c>
      <c r="G14" s="928">
        <v>64</v>
      </c>
      <c r="H14" s="929">
        <v>65</v>
      </c>
      <c r="I14" s="929">
        <v>64</v>
      </c>
      <c r="J14" s="930">
        <v>63</v>
      </c>
      <c r="K14" s="928">
        <v>260</v>
      </c>
      <c r="L14" s="874">
        <v>256</v>
      </c>
    </row>
    <row r="15" spans="1:12" ht="15" customHeight="1" x14ac:dyDescent="0.25">
      <c r="A15" s="926" t="s">
        <v>479</v>
      </c>
      <c r="B15" s="927">
        <v>302</v>
      </c>
      <c r="C15" s="928">
        <v>296</v>
      </c>
      <c r="D15" s="929">
        <v>292</v>
      </c>
      <c r="E15" s="929">
        <v>288</v>
      </c>
      <c r="F15" s="930">
        <v>286</v>
      </c>
      <c r="G15" s="928">
        <v>279</v>
      </c>
      <c r="H15" s="929">
        <v>278</v>
      </c>
      <c r="I15" s="929">
        <v>273</v>
      </c>
      <c r="J15" s="930">
        <v>266</v>
      </c>
      <c r="K15" s="928">
        <v>1162</v>
      </c>
      <c r="L15" s="874">
        <v>1096</v>
      </c>
    </row>
    <row r="16" spans="1:12" ht="15" customHeight="1" x14ac:dyDescent="0.25">
      <c r="A16" s="931" t="s">
        <v>480</v>
      </c>
      <c r="B16" s="927">
        <v>1435</v>
      </c>
      <c r="C16" s="928">
        <v>1358</v>
      </c>
      <c r="D16" s="929">
        <v>1286</v>
      </c>
      <c r="E16" s="929">
        <v>1244</v>
      </c>
      <c r="F16" s="930">
        <v>1274</v>
      </c>
      <c r="G16" s="928">
        <v>1212</v>
      </c>
      <c r="H16" s="929">
        <v>1181</v>
      </c>
      <c r="I16" s="929">
        <v>1141</v>
      </c>
      <c r="J16" s="930">
        <v>1095</v>
      </c>
      <c r="K16" s="928">
        <v>5162</v>
      </c>
      <c r="L16" s="874">
        <v>4629</v>
      </c>
    </row>
    <row r="17" spans="1:12" ht="15" customHeight="1" x14ac:dyDescent="0.25">
      <c r="A17" s="932"/>
      <c r="B17" s="927"/>
      <c r="C17" s="928"/>
      <c r="D17" s="929"/>
      <c r="E17" s="929"/>
      <c r="F17" s="930"/>
      <c r="G17" s="928"/>
      <c r="H17" s="929"/>
      <c r="I17" s="929"/>
      <c r="J17" s="930"/>
      <c r="K17" s="928"/>
      <c r="L17" s="933"/>
    </row>
    <row r="18" spans="1:12" ht="15" customHeight="1" x14ac:dyDescent="0.25">
      <c r="A18" s="931" t="s">
        <v>481</v>
      </c>
      <c r="B18" s="927">
        <v>250</v>
      </c>
      <c r="C18" s="928">
        <v>261</v>
      </c>
      <c r="D18" s="929">
        <v>234</v>
      </c>
      <c r="E18" s="929">
        <v>246</v>
      </c>
      <c r="F18" s="930">
        <v>223</v>
      </c>
      <c r="G18" s="928">
        <v>168</v>
      </c>
      <c r="H18" s="929">
        <v>202</v>
      </c>
      <c r="I18" s="929">
        <v>196</v>
      </c>
      <c r="J18" s="930">
        <v>136</v>
      </c>
      <c r="K18" s="928">
        <v>964</v>
      </c>
      <c r="L18" s="874">
        <v>702</v>
      </c>
    </row>
    <row r="19" spans="1:12" ht="15" customHeight="1" x14ac:dyDescent="0.25">
      <c r="A19" s="931" t="s">
        <v>482</v>
      </c>
      <c r="B19" s="927">
        <v>251</v>
      </c>
      <c r="C19" s="928">
        <v>240</v>
      </c>
      <c r="D19" s="929">
        <v>228</v>
      </c>
      <c r="E19" s="929">
        <v>216</v>
      </c>
      <c r="F19" s="930">
        <v>264</v>
      </c>
      <c r="G19" s="928">
        <v>221</v>
      </c>
      <c r="H19" s="929">
        <v>236</v>
      </c>
      <c r="I19" s="929">
        <v>245</v>
      </c>
      <c r="J19" s="930">
        <v>228</v>
      </c>
      <c r="K19" s="928">
        <v>948</v>
      </c>
      <c r="L19" s="874">
        <v>930</v>
      </c>
    </row>
    <row r="20" spans="1:12" ht="15" customHeight="1" x14ac:dyDescent="0.25">
      <c r="A20" s="931" t="s">
        <v>483</v>
      </c>
      <c r="B20" s="927">
        <v>418</v>
      </c>
      <c r="C20" s="928">
        <v>452</v>
      </c>
      <c r="D20" s="929">
        <v>388</v>
      </c>
      <c r="E20" s="929">
        <v>391</v>
      </c>
      <c r="F20" s="930">
        <v>422</v>
      </c>
      <c r="G20" s="928">
        <v>362</v>
      </c>
      <c r="H20" s="929">
        <v>308</v>
      </c>
      <c r="I20" s="929">
        <v>286</v>
      </c>
      <c r="J20" s="930">
        <v>291</v>
      </c>
      <c r="K20" s="928">
        <v>1653</v>
      </c>
      <c r="L20" s="874">
        <v>1247</v>
      </c>
    </row>
    <row r="21" spans="1:12" ht="15" customHeight="1" x14ac:dyDescent="0.25">
      <c r="A21" s="932" t="s">
        <v>484</v>
      </c>
      <c r="B21" s="927">
        <v>3415</v>
      </c>
      <c r="C21" s="928">
        <v>3351</v>
      </c>
      <c r="D21" s="929">
        <v>3178</v>
      </c>
      <c r="E21" s="929">
        <v>3107</v>
      </c>
      <c r="F21" s="930">
        <v>3229</v>
      </c>
      <c r="G21" s="928">
        <v>2955</v>
      </c>
      <c r="H21" s="929">
        <v>3011</v>
      </c>
      <c r="I21" s="929">
        <v>2996</v>
      </c>
      <c r="J21" s="930">
        <v>2955</v>
      </c>
      <c r="K21" s="928">
        <v>12865</v>
      </c>
      <c r="L21" s="874">
        <v>11917</v>
      </c>
    </row>
    <row r="22" spans="1:12" ht="15" customHeight="1" x14ac:dyDescent="0.25">
      <c r="A22" s="932" t="s">
        <v>485</v>
      </c>
      <c r="B22" s="927">
        <v>189</v>
      </c>
      <c r="C22" s="928">
        <v>179</v>
      </c>
      <c r="D22" s="929">
        <v>157</v>
      </c>
      <c r="E22" s="929">
        <v>159</v>
      </c>
      <c r="F22" s="930">
        <v>113</v>
      </c>
      <c r="G22" s="928">
        <v>41</v>
      </c>
      <c r="H22" s="929">
        <v>54</v>
      </c>
      <c r="I22" s="929">
        <v>57</v>
      </c>
      <c r="J22" s="930">
        <v>46</v>
      </c>
      <c r="K22" s="928">
        <v>608</v>
      </c>
      <c r="L22" s="874">
        <v>198</v>
      </c>
    </row>
    <row r="23" spans="1:12" ht="15" customHeight="1" x14ac:dyDescent="0.25">
      <c r="A23" s="935" t="s">
        <v>486</v>
      </c>
      <c r="B23" s="927"/>
      <c r="C23" s="928"/>
      <c r="D23" s="929"/>
      <c r="E23" s="929"/>
      <c r="F23" s="930"/>
      <c r="G23" s="928"/>
      <c r="H23" s="929"/>
      <c r="I23" s="929"/>
      <c r="J23" s="930"/>
      <c r="K23" s="928"/>
      <c r="L23" s="874"/>
    </row>
    <row r="24" spans="1:12" ht="15" customHeight="1" x14ac:dyDescent="0.25">
      <c r="A24" s="936" t="s">
        <v>487</v>
      </c>
      <c r="B24" s="927">
        <v>703</v>
      </c>
      <c r="C24" s="928">
        <v>461</v>
      </c>
      <c r="D24" s="929">
        <v>463</v>
      </c>
      <c r="E24" s="929">
        <v>405</v>
      </c>
      <c r="F24" s="930">
        <v>655</v>
      </c>
      <c r="G24" s="928">
        <v>408</v>
      </c>
      <c r="H24" s="929">
        <v>370</v>
      </c>
      <c r="I24" s="929">
        <v>383</v>
      </c>
      <c r="J24" s="930">
        <v>473</v>
      </c>
      <c r="K24" s="928">
        <v>1984</v>
      </c>
      <c r="L24" s="874">
        <v>1634</v>
      </c>
    </row>
    <row r="25" spans="1:12" ht="15" customHeight="1" x14ac:dyDescent="0.25">
      <c r="A25" s="936" t="s">
        <v>488</v>
      </c>
      <c r="B25" s="927">
        <v>19</v>
      </c>
      <c r="C25" s="928">
        <v>11</v>
      </c>
      <c r="D25" s="929">
        <v>22</v>
      </c>
      <c r="E25" s="929">
        <v>7</v>
      </c>
      <c r="F25" s="930">
        <v>31</v>
      </c>
      <c r="G25" s="928">
        <v>24</v>
      </c>
      <c r="H25" s="929">
        <v>2</v>
      </c>
      <c r="I25" s="929">
        <v>19</v>
      </c>
      <c r="J25" s="930">
        <v>3</v>
      </c>
      <c r="K25" s="928">
        <v>71</v>
      </c>
      <c r="L25" s="874">
        <v>48</v>
      </c>
    </row>
    <row r="26" spans="1:12" ht="15" customHeight="1" x14ac:dyDescent="0.25">
      <c r="A26" s="936" t="s">
        <v>489</v>
      </c>
      <c r="B26" s="927">
        <v>122</v>
      </c>
      <c r="C26" s="928">
        <v>120</v>
      </c>
      <c r="D26" s="929">
        <v>119</v>
      </c>
      <c r="E26" s="929">
        <v>121</v>
      </c>
      <c r="F26" s="930">
        <v>125</v>
      </c>
      <c r="G26" s="928">
        <v>133</v>
      </c>
      <c r="H26" s="929">
        <v>115</v>
      </c>
      <c r="I26" s="929">
        <v>108</v>
      </c>
      <c r="J26" s="930">
        <v>114</v>
      </c>
      <c r="K26" s="928">
        <v>485</v>
      </c>
      <c r="L26" s="874">
        <v>470</v>
      </c>
    </row>
    <row r="27" spans="1:12" ht="15" customHeight="1" x14ac:dyDescent="0.25">
      <c r="A27" s="936" t="s">
        <v>490</v>
      </c>
      <c r="B27" s="937">
        <v>-384</v>
      </c>
      <c r="C27" s="928">
        <v>95</v>
      </c>
      <c r="D27" s="874">
        <v>54</v>
      </c>
      <c r="E27" s="929">
        <v>11</v>
      </c>
      <c r="F27" s="930">
        <v>46</v>
      </c>
      <c r="G27" s="928">
        <v>42</v>
      </c>
      <c r="H27" s="874">
        <v>-50</v>
      </c>
      <c r="I27" s="929">
        <v>90</v>
      </c>
      <c r="J27" s="930">
        <v>69</v>
      </c>
      <c r="K27" s="928">
        <v>206</v>
      </c>
      <c r="L27" s="874">
        <v>151</v>
      </c>
    </row>
    <row r="28" spans="1:12" ht="15" customHeight="1" x14ac:dyDescent="0.25">
      <c r="A28" s="936" t="s">
        <v>491</v>
      </c>
      <c r="B28" s="927">
        <v>460</v>
      </c>
      <c r="C28" s="928">
        <v>687</v>
      </c>
      <c r="D28" s="929">
        <v>658</v>
      </c>
      <c r="E28" s="929">
        <v>544</v>
      </c>
      <c r="F28" s="930">
        <v>857</v>
      </c>
      <c r="G28" s="928">
        <v>607</v>
      </c>
      <c r="H28" s="929">
        <v>437</v>
      </c>
      <c r="I28" s="929">
        <v>600</v>
      </c>
      <c r="J28" s="930">
        <v>659</v>
      </c>
      <c r="K28" s="928">
        <v>2746</v>
      </c>
      <c r="L28" s="874">
        <v>2303</v>
      </c>
    </row>
    <row r="29" spans="1:12" ht="15" customHeight="1" x14ac:dyDescent="0.25">
      <c r="A29" s="936"/>
      <c r="B29" s="938"/>
      <c r="C29" s="939"/>
      <c r="D29" s="933"/>
      <c r="E29" s="933"/>
      <c r="F29" s="940"/>
      <c r="G29" s="939"/>
      <c r="H29" s="933"/>
      <c r="I29" s="933"/>
      <c r="J29" s="940"/>
      <c r="K29" s="939"/>
      <c r="L29" s="933"/>
    </row>
    <row r="30" spans="1:12" ht="15" customHeight="1" x14ac:dyDescent="0.25">
      <c r="A30" s="932" t="s">
        <v>492</v>
      </c>
      <c r="B30" s="927">
        <v>4064</v>
      </c>
      <c r="C30" s="928">
        <v>4217</v>
      </c>
      <c r="D30" s="929">
        <v>3993</v>
      </c>
      <c r="E30" s="929">
        <v>3810</v>
      </c>
      <c r="F30" s="930">
        <v>4199</v>
      </c>
      <c r="G30" s="928">
        <v>3603</v>
      </c>
      <c r="H30" s="929">
        <v>3502</v>
      </c>
      <c r="I30" s="929">
        <v>3653</v>
      </c>
      <c r="J30" s="930">
        <v>3660</v>
      </c>
      <c r="K30" s="928">
        <v>16219</v>
      </c>
      <c r="L30" s="874">
        <v>14418</v>
      </c>
    </row>
    <row r="31" spans="1:12" ht="15" customHeight="1" x14ac:dyDescent="0.25">
      <c r="A31" s="932"/>
      <c r="B31" s="938"/>
      <c r="C31" s="939"/>
      <c r="D31" s="933"/>
      <c r="E31" s="933"/>
      <c r="F31" s="940"/>
      <c r="G31" s="939"/>
      <c r="H31" s="933"/>
      <c r="I31" s="933"/>
      <c r="J31" s="940"/>
      <c r="K31" s="939"/>
      <c r="L31" s="933"/>
    </row>
    <row r="32" spans="1:12" ht="15" customHeight="1" x14ac:dyDescent="0.25">
      <c r="A32" s="932" t="s">
        <v>493</v>
      </c>
      <c r="B32" s="938"/>
      <c r="C32" s="939"/>
      <c r="D32" s="933"/>
      <c r="E32" s="933"/>
      <c r="F32" s="940"/>
      <c r="G32" s="939"/>
      <c r="H32" s="933"/>
      <c r="I32" s="933"/>
      <c r="J32" s="940"/>
      <c r="K32" s="939"/>
      <c r="L32" s="933"/>
    </row>
    <row r="33" spans="1:12" ht="15" customHeight="1" x14ac:dyDescent="0.25">
      <c r="A33" s="941" t="s">
        <v>494</v>
      </c>
      <c r="B33" s="927">
        <v>423</v>
      </c>
      <c r="C33" s="873">
        <v>-45</v>
      </c>
      <c r="D33" s="874">
        <v>0</v>
      </c>
      <c r="E33" s="874">
        <v>9</v>
      </c>
      <c r="F33" s="876">
        <v>0</v>
      </c>
      <c r="G33" s="873">
        <v>0</v>
      </c>
      <c r="H33" s="874">
        <v>143</v>
      </c>
      <c r="I33" s="874">
        <v>0</v>
      </c>
      <c r="J33" s="876">
        <v>0</v>
      </c>
      <c r="K33" s="873">
        <v>-36</v>
      </c>
      <c r="L33" s="874">
        <v>143</v>
      </c>
    </row>
    <row r="34" spans="1:12" ht="15" customHeight="1" x14ac:dyDescent="0.25">
      <c r="A34" s="941" t="s">
        <v>495</v>
      </c>
      <c r="B34" s="927">
        <v>8</v>
      </c>
      <c r="C34" s="873">
        <v>9</v>
      </c>
      <c r="D34" s="874">
        <v>8</v>
      </c>
      <c r="E34" s="874">
        <v>9</v>
      </c>
      <c r="F34" s="876">
        <v>0</v>
      </c>
      <c r="G34" s="873">
        <v>0</v>
      </c>
      <c r="H34" s="874">
        <v>0</v>
      </c>
      <c r="I34" s="874">
        <v>0</v>
      </c>
      <c r="J34" s="876">
        <v>0</v>
      </c>
      <c r="K34" s="928">
        <v>26</v>
      </c>
      <c r="L34" s="874">
        <v>0</v>
      </c>
    </row>
    <row r="35" spans="1:12" ht="15" customHeight="1" x14ac:dyDescent="0.25">
      <c r="A35" s="942" t="s">
        <v>496</v>
      </c>
      <c r="B35" s="943">
        <v>4495</v>
      </c>
      <c r="C35" s="944">
        <v>4181</v>
      </c>
      <c r="D35" s="945">
        <v>4001</v>
      </c>
      <c r="E35" s="945">
        <v>3828</v>
      </c>
      <c r="F35" s="946">
        <v>4199</v>
      </c>
      <c r="G35" s="944">
        <v>3603</v>
      </c>
      <c r="H35" s="945">
        <v>3645</v>
      </c>
      <c r="I35" s="945">
        <v>3653</v>
      </c>
      <c r="J35" s="946">
        <v>3660</v>
      </c>
      <c r="K35" s="944">
        <v>16209</v>
      </c>
      <c r="L35" s="889">
        <v>14561</v>
      </c>
    </row>
    <row r="36" spans="1:12" ht="15" customHeight="1" x14ac:dyDescent="0.35">
      <c r="A36" s="947"/>
      <c r="B36" s="947"/>
      <c r="C36" s="947"/>
      <c r="D36" s="947"/>
      <c r="E36" s="947"/>
      <c r="F36" s="947"/>
      <c r="G36" s="947"/>
      <c r="H36" s="947"/>
      <c r="I36" s="947"/>
      <c r="J36" s="947"/>
      <c r="K36" s="947"/>
      <c r="L36" s="947"/>
    </row>
    <row r="37" spans="1:12" ht="8.25" customHeight="1" x14ac:dyDescent="0.25">
      <c r="A37" s="2482" t="s">
        <v>282</v>
      </c>
      <c r="B37" s="2482" t="s">
        <v>14</v>
      </c>
      <c r="C37" s="2482" t="s">
        <v>14</v>
      </c>
      <c r="D37" s="2482" t="s">
        <v>14</v>
      </c>
      <c r="E37" s="2482" t="s">
        <v>14</v>
      </c>
      <c r="F37" s="2482" t="s">
        <v>14</v>
      </c>
      <c r="G37" s="2482" t="s">
        <v>14</v>
      </c>
      <c r="H37" s="2482" t="s">
        <v>14</v>
      </c>
      <c r="I37" s="2482" t="s">
        <v>14</v>
      </c>
      <c r="J37" s="2482" t="s">
        <v>14</v>
      </c>
      <c r="K37" s="2482" t="s">
        <v>14</v>
      </c>
      <c r="L37" s="2482" t="s">
        <v>14</v>
      </c>
    </row>
    <row r="38" spans="1:12" ht="8.25" customHeight="1" x14ac:dyDescent="0.25">
      <c r="A38" s="2483" t="s">
        <v>497</v>
      </c>
      <c r="B38" s="2483" t="s">
        <v>14</v>
      </c>
      <c r="C38" s="2483" t="s">
        <v>14</v>
      </c>
      <c r="D38" s="2483" t="s">
        <v>14</v>
      </c>
      <c r="E38" s="2483" t="s">
        <v>14</v>
      </c>
      <c r="F38" s="2483" t="s">
        <v>14</v>
      </c>
      <c r="G38" s="2483" t="s">
        <v>14</v>
      </c>
      <c r="H38" s="2483" t="s">
        <v>14</v>
      </c>
      <c r="I38" s="2483" t="s">
        <v>14</v>
      </c>
      <c r="J38" s="2483" t="s">
        <v>14</v>
      </c>
      <c r="K38" s="2483" t="s">
        <v>14</v>
      </c>
      <c r="L38" s="2483" t="s">
        <v>14</v>
      </c>
    </row>
    <row r="39" spans="1:12" ht="8.25" customHeight="1" x14ac:dyDescent="0.25">
      <c r="A39" s="2483" t="s">
        <v>498</v>
      </c>
      <c r="B39" s="2483" t="s">
        <v>14</v>
      </c>
      <c r="C39" s="2483" t="s">
        <v>14</v>
      </c>
      <c r="D39" s="2483" t="s">
        <v>14</v>
      </c>
      <c r="E39" s="2483" t="s">
        <v>14</v>
      </c>
      <c r="F39" s="2483" t="s">
        <v>14</v>
      </c>
      <c r="G39" s="2483" t="s">
        <v>14</v>
      </c>
      <c r="H39" s="2483" t="s">
        <v>14</v>
      </c>
      <c r="I39" s="2483" t="s">
        <v>14</v>
      </c>
      <c r="J39" s="2483" t="s">
        <v>14</v>
      </c>
      <c r="K39" s="2483" t="s">
        <v>14</v>
      </c>
      <c r="L39" s="2483" t="s">
        <v>14</v>
      </c>
    </row>
  </sheetData>
  <mergeCells count="6">
    <mergeCell ref="A39:L39"/>
    <mergeCell ref="A2:L2"/>
    <mergeCell ref="G3:J3"/>
    <mergeCell ref="K3:L3"/>
    <mergeCell ref="A37:L37"/>
    <mergeCell ref="A38:L38"/>
  </mergeCells>
  <hyperlinks>
    <hyperlink ref="A1" location="ToC!A2" display="Back to Table of Contents" xr:uid="{C24C7AF3-BFEE-42B4-A8F0-EF035F757FC0}"/>
  </hyperlinks>
  <pageMargins left="0.5" right="0.5" top="0.5" bottom="0.5" header="0.25" footer="0.25"/>
  <pageSetup scale="84" orientation="landscape" r:id="rId1"/>
  <headerFooter>
    <oddFooter>&amp;L&amp;G&amp;C&amp;"Scotia,Regular"&amp;9Supplementary Financial Information (SFI)&amp;R10&amp;"Scotia,Regular"&amp;7</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7E76-FF07-45CC-B8E5-988806B1734F}">
  <sheetPr>
    <pageSetUpPr fitToPage="1"/>
  </sheetPr>
  <dimension ref="A1:L39"/>
  <sheetViews>
    <sheetView showGridLines="0" zoomScaleNormal="100" workbookViewId="0"/>
  </sheetViews>
  <sheetFormatPr defaultRowHeight="12.5" x14ac:dyDescent="0.25"/>
  <cols>
    <col min="1" max="1" width="55.7265625" style="23" customWidth="1"/>
    <col min="2" max="10" width="8.26953125" style="23" customWidth="1"/>
    <col min="11" max="12" width="9.54296875" style="23" customWidth="1"/>
    <col min="13" max="16384" width="8.7265625" style="23"/>
  </cols>
  <sheetData>
    <row r="1" spans="1:12" ht="20" customHeight="1" x14ac:dyDescent="0.25">
      <c r="A1" s="22" t="s">
        <v>12</v>
      </c>
    </row>
    <row r="2" spans="1:12" ht="25" customHeight="1" x14ac:dyDescent="0.25">
      <c r="A2" s="2553" t="s">
        <v>499</v>
      </c>
      <c r="B2" s="2553" t="s">
        <v>14</v>
      </c>
      <c r="C2" s="2553" t="s">
        <v>14</v>
      </c>
      <c r="D2" s="2553" t="s">
        <v>14</v>
      </c>
      <c r="E2" s="2553" t="s">
        <v>14</v>
      </c>
      <c r="F2" s="2553" t="s">
        <v>14</v>
      </c>
      <c r="G2" s="2553" t="s">
        <v>14</v>
      </c>
      <c r="H2" s="2553" t="s">
        <v>14</v>
      </c>
      <c r="I2" s="2553" t="s">
        <v>14</v>
      </c>
      <c r="J2" s="2553" t="s">
        <v>14</v>
      </c>
      <c r="K2" s="2553" t="s">
        <v>14</v>
      </c>
      <c r="L2" s="2553" t="s">
        <v>14</v>
      </c>
    </row>
    <row r="3" spans="1:12" ht="15.65" customHeight="1" x14ac:dyDescent="0.25">
      <c r="A3" s="948"/>
      <c r="B3" s="949"/>
      <c r="C3" s="358"/>
      <c r="D3" s="359"/>
      <c r="E3" s="359"/>
      <c r="F3" s="360"/>
      <c r="G3" s="2537"/>
      <c r="H3" s="2538" t="s">
        <v>14</v>
      </c>
      <c r="I3" s="2538" t="s">
        <v>14</v>
      </c>
      <c r="J3" s="2539" t="s">
        <v>14</v>
      </c>
      <c r="K3" s="2538" t="s">
        <v>500</v>
      </c>
      <c r="L3" s="2538" t="s">
        <v>14</v>
      </c>
    </row>
    <row r="4" spans="1:12" ht="15.65" customHeight="1" x14ac:dyDescent="0.25">
      <c r="A4" s="948" t="s">
        <v>260</v>
      </c>
      <c r="B4" s="320" t="s">
        <v>167</v>
      </c>
      <c r="C4" s="321" t="s">
        <v>168</v>
      </c>
      <c r="D4" s="322" t="s">
        <v>169</v>
      </c>
      <c r="E4" s="322" t="s">
        <v>170</v>
      </c>
      <c r="F4" s="323" t="s">
        <v>171</v>
      </c>
      <c r="G4" s="321" t="s">
        <v>172</v>
      </c>
      <c r="H4" s="322" t="s">
        <v>173</v>
      </c>
      <c r="I4" s="322" t="s">
        <v>174</v>
      </c>
      <c r="J4" s="323" t="s">
        <v>175</v>
      </c>
      <c r="K4" s="950">
        <v>2025</v>
      </c>
      <c r="L4" s="950">
        <v>2024</v>
      </c>
    </row>
    <row r="5" spans="1:12" ht="15.65" customHeight="1" x14ac:dyDescent="0.25">
      <c r="A5" s="951" t="s">
        <v>501</v>
      </c>
      <c r="B5" s="320"/>
      <c r="C5" s="952"/>
      <c r="D5" s="953"/>
      <c r="E5" s="953"/>
      <c r="F5" s="954"/>
      <c r="G5" s="955"/>
      <c r="H5" s="956"/>
      <c r="I5" s="956"/>
      <c r="J5" s="957"/>
      <c r="K5" s="956"/>
      <c r="L5" s="956"/>
    </row>
    <row r="6" spans="1:12" ht="15.65" customHeight="1" x14ac:dyDescent="0.25">
      <c r="A6" s="958" t="s">
        <v>502</v>
      </c>
      <c r="B6" s="959">
        <v>7</v>
      </c>
      <c r="C6" s="960">
        <v>-4</v>
      </c>
      <c r="D6" s="961">
        <v>24</v>
      </c>
      <c r="E6" s="961">
        <v>23</v>
      </c>
      <c r="F6" s="962">
        <v>-46</v>
      </c>
      <c r="G6" s="960">
        <v>-77</v>
      </c>
      <c r="H6" s="961">
        <v>-37</v>
      </c>
      <c r="I6" s="961">
        <v>-63</v>
      </c>
      <c r="J6" s="962">
        <v>-75</v>
      </c>
      <c r="K6" s="961">
        <v>-3</v>
      </c>
      <c r="L6" s="961">
        <v>-252</v>
      </c>
    </row>
    <row r="7" spans="1:12" ht="15.65" customHeight="1" x14ac:dyDescent="0.25">
      <c r="A7" s="963" t="s">
        <v>264</v>
      </c>
      <c r="B7" s="964"/>
      <c r="C7" s="965"/>
      <c r="D7" s="874"/>
      <c r="E7" s="874"/>
      <c r="F7" s="966"/>
      <c r="G7" s="965"/>
      <c r="H7" s="874"/>
      <c r="I7" s="874"/>
      <c r="J7" s="966"/>
      <c r="K7" s="874"/>
      <c r="L7" s="874"/>
    </row>
    <row r="8" spans="1:12" ht="15.65" customHeight="1" x14ac:dyDescent="0.25">
      <c r="A8" s="967" t="s">
        <v>487</v>
      </c>
      <c r="B8" s="964">
        <v>703</v>
      </c>
      <c r="C8" s="965">
        <v>461</v>
      </c>
      <c r="D8" s="874">
        <v>463</v>
      </c>
      <c r="E8" s="874">
        <v>405</v>
      </c>
      <c r="F8" s="966">
        <v>655</v>
      </c>
      <c r="G8" s="965">
        <v>410</v>
      </c>
      <c r="H8" s="874">
        <v>375</v>
      </c>
      <c r="I8" s="874">
        <v>387</v>
      </c>
      <c r="J8" s="966">
        <v>514</v>
      </c>
      <c r="K8" s="874">
        <v>1984</v>
      </c>
      <c r="L8" s="874">
        <v>1686</v>
      </c>
    </row>
    <row r="9" spans="1:12" ht="15.65" customHeight="1" x14ac:dyDescent="0.25">
      <c r="A9" s="967" t="s">
        <v>503</v>
      </c>
      <c r="B9" s="964">
        <v>260</v>
      </c>
      <c r="C9" s="965">
        <v>308</v>
      </c>
      <c r="D9" s="874">
        <v>223</v>
      </c>
      <c r="E9" s="874">
        <v>228</v>
      </c>
      <c r="F9" s="966">
        <v>247</v>
      </c>
      <c r="G9" s="965">
        <v>198</v>
      </c>
      <c r="H9" s="874">
        <v>149</v>
      </c>
      <c r="I9" s="874">
        <v>131</v>
      </c>
      <c r="J9" s="966">
        <v>135</v>
      </c>
      <c r="K9" s="874">
        <v>1006</v>
      </c>
      <c r="L9" s="874">
        <v>613</v>
      </c>
    </row>
    <row r="10" spans="1:12" ht="15.65" customHeight="1" x14ac:dyDescent="0.25">
      <c r="A10" s="963" t="s">
        <v>504</v>
      </c>
      <c r="B10" s="964">
        <v>963</v>
      </c>
      <c r="C10" s="965">
        <v>769</v>
      </c>
      <c r="D10" s="874">
        <v>686</v>
      </c>
      <c r="E10" s="874">
        <v>633</v>
      </c>
      <c r="F10" s="966">
        <v>902</v>
      </c>
      <c r="G10" s="965">
        <v>608</v>
      </c>
      <c r="H10" s="874">
        <v>524</v>
      </c>
      <c r="I10" s="874">
        <v>518</v>
      </c>
      <c r="J10" s="966">
        <v>649</v>
      </c>
      <c r="K10" s="874">
        <v>2990</v>
      </c>
      <c r="L10" s="874">
        <v>2299</v>
      </c>
    </row>
    <row r="11" spans="1:12" ht="15.65" customHeight="1" x14ac:dyDescent="0.25">
      <c r="A11" s="968" t="s">
        <v>505</v>
      </c>
      <c r="B11" s="964">
        <v>970</v>
      </c>
      <c r="C11" s="965">
        <v>765</v>
      </c>
      <c r="D11" s="874">
        <v>710</v>
      </c>
      <c r="E11" s="874">
        <v>656</v>
      </c>
      <c r="F11" s="966">
        <v>856</v>
      </c>
      <c r="G11" s="965">
        <v>531</v>
      </c>
      <c r="H11" s="874">
        <v>487</v>
      </c>
      <c r="I11" s="874">
        <v>455</v>
      </c>
      <c r="J11" s="966">
        <v>574</v>
      </c>
      <c r="K11" s="874">
        <v>2987</v>
      </c>
      <c r="L11" s="874">
        <v>2047</v>
      </c>
    </row>
    <row r="12" spans="1:12" ht="15.65" customHeight="1" x14ac:dyDescent="0.25">
      <c r="A12" s="968"/>
      <c r="B12" s="964"/>
      <c r="C12" s="969"/>
      <c r="D12" s="884"/>
      <c r="E12" s="884"/>
      <c r="F12" s="970"/>
      <c r="G12" s="969"/>
      <c r="H12" s="884"/>
      <c r="I12" s="884"/>
      <c r="J12" s="970"/>
      <c r="K12" s="884"/>
      <c r="L12" s="884"/>
    </row>
    <row r="13" spans="1:12" ht="15.65" customHeight="1" x14ac:dyDescent="0.25">
      <c r="A13" s="968" t="s">
        <v>506</v>
      </c>
      <c r="B13" s="964"/>
      <c r="C13" s="969"/>
      <c r="D13" s="884"/>
      <c r="E13" s="884"/>
      <c r="F13" s="970"/>
      <c r="G13" s="969"/>
      <c r="H13" s="884"/>
      <c r="I13" s="884"/>
      <c r="J13" s="970"/>
      <c r="K13" s="884"/>
      <c r="L13" s="884"/>
    </row>
    <row r="14" spans="1:12" ht="15.65" customHeight="1" x14ac:dyDescent="0.25">
      <c r="A14" s="967" t="s">
        <v>419</v>
      </c>
      <c r="B14" s="964">
        <v>310</v>
      </c>
      <c r="C14" s="965">
        <v>240</v>
      </c>
      <c r="D14" s="874">
        <v>305</v>
      </c>
      <c r="E14" s="874">
        <v>222</v>
      </c>
      <c r="F14" s="966">
        <v>263</v>
      </c>
      <c r="G14" s="965">
        <v>172</v>
      </c>
      <c r="H14" s="874">
        <v>153</v>
      </c>
      <c r="I14" s="874">
        <v>187</v>
      </c>
      <c r="J14" s="966">
        <v>199</v>
      </c>
      <c r="K14" s="874">
        <v>1030</v>
      </c>
      <c r="L14" s="874">
        <v>711</v>
      </c>
    </row>
    <row r="15" spans="1:12" ht="15.65" customHeight="1" x14ac:dyDescent="0.25">
      <c r="A15" s="967" t="s">
        <v>420</v>
      </c>
      <c r="B15" s="964">
        <v>424</v>
      </c>
      <c r="C15" s="965">
        <v>314</v>
      </c>
      <c r="D15" s="874">
        <v>263</v>
      </c>
      <c r="E15" s="874">
        <v>260</v>
      </c>
      <c r="F15" s="966">
        <v>372</v>
      </c>
      <c r="G15" s="965">
        <v>225</v>
      </c>
      <c r="H15" s="874">
        <v>199</v>
      </c>
      <c r="I15" s="874">
        <v>189</v>
      </c>
      <c r="J15" s="966">
        <v>214</v>
      </c>
      <c r="K15" s="874">
        <v>1209</v>
      </c>
      <c r="L15" s="874">
        <v>827</v>
      </c>
    </row>
    <row r="16" spans="1:12" ht="15.65" customHeight="1" x14ac:dyDescent="0.25">
      <c r="A16" s="967" t="s">
        <v>507</v>
      </c>
      <c r="B16" s="964">
        <v>236</v>
      </c>
      <c r="C16" s="965">
        <v>211</v>
      </c>
      <c r="D16" s="874">
        <v>142</v>
      </c>
      <c r="E16" s="874">
        <v>174</v>
      </c>
      <c r="F16" s="966">
        <v>221</v>
      </c>
      <c r="G16" s="965">
        <v>134</v>
      </c>
      <c r="H16" s="874">
        <v>135</v>
      </c>
      <c r="I16" s="874">
        <v>79</v>
      </c>
      <c r="J16" s="966">
        <v>161</v>
      </c>
      <c r="K16" s="874">
        <v>748</v>
      </c>
      <c r="L16" s="874">
        <v>509</v>
      </c>
    </row>
    <row r="17" spans="1:12" ht="15.65" customHeight="1" x14ac:dyDescent="0.25">
      <c r="A17" s="968" t="s">
        <v>508</v>
      </c>
      <c r="B17" s="964">
        <v>970</v>
      </c>
      <c r="C17" s="965">
        <v>765</v>
      </c>
      <c r="D17" s="874">
        <v>710</v>
      </c>
      <c r="E17" s="874">
        <v>656</v>
      </c>
      <c r="F17" s="966">
        <v>856</v>
      </c>
      <c r="G17" s="965">
        <v>531</v>
      </c>
      <c r="H17" s="874">
        <v>487</v>
      </c>
      <c r="I17" s="874">
        <v>455</v>
      </c>
      <c r="J17" s="966">
        <v>574</v>
      </c>
      <c r="K17" s="874">
        <v>2987</v>
      </c>
      <c r="L17" s="874">
        <v>2047</v>
      </c>
    </row>
    <row r="18" spans="1:12" ht="15.65" customHeight="1" x14ac:dyDescent="0.25">
      <c r="A18" s="963" t="s">
        <v>509</v>
      </c>
      <c r="B18" s="964">
        <v>0</v>
      </c>
      <c r="C18" s="965">
        <v>0</v>
      </c>
      <c r="D18" s="874">
        <v>0</v>
      </c>
      <c r="E18" s="874">
        <v>0</v>
      </c>
      <c r="F18" s="966">
        <v>0</v>
      </c>
      <c r="G18" s="965">
        <v>2</v>
      </c>
      <c r="H18" s="874">
        <v>5</v>
      </c>
      <c r="I18" s="874">
        <v>4</v>
      </c>
      <c r="J18" s="966">
        <v>41</v>
      </c>
      <c r="K18" s="874">
        <v>0</v>
      </c>
      <c r="L18" s="874">
        <v>52</v>
      </c>
    </row>
    <row r="19" spans="1:12" ht="15.65" customHeight="1" x14ac:dyDescent="0.25">
      <c r="A19" s="968" t="s">
        <v>510</v>
      </c>
      <c r="B19" s="964">
        <v>970</v>
      </c>
      <c r="C19" s="965">
        <v>765</v>
      </c>
      <c r="D19" s="874">
        <v>710</v>
      </c>
      <c r="E19" s="874">
        <v>656</v>
      </c>
      <c r="F19" s="966">
        <v>856</v>
      </c>
      <c r="G19" s="965">
        <v>529</v>
      </c>
      <c r="H19" s="874">
        <v>482</v>
      </c>
      <c r="I19" s="874">
        <v>451</v>
      </c>
      <c r="J19" s="966">
        <v>533</v>
      </c>
      <c r="K19" s="874">
        <v>2987</v>
      </c>
      <c r="L19" s="874">
        <v>1995</v>
      </c>
    </row>
    <row r="20" spans="1:12" ht="15.65" customHeight="1" x14ac:dyDescent="0.25">
      <c r="A20" s="971"/>
      <c r="B20" s="972"/>
      <c r="C20" s="973"/>
      <c r="D20" s="974"/>
      <c r="E20" s="975"/>
      <c r="F20" s="976"/>
      <c r="G20" s="973"/>
      <c r="H20" s="974"/>
      <c r="I20" s="975"/>
      <c r="J20" s="976"/>
      <c r="K20" s="975"/>
      <c r="L20" s="975"/>
    </row>
    <row r="21" spans="1:12" ht="15.65" customHeight="1" x14ac:dyDescent="0.25">
      <c r="A21" s="951" t="s">
        <v>511</v>
      </c>
      <c r="B21" s="977"/>
      <c r="C21" s="978"/>
      <c r="D21" s="979"/>
      <c r="E21" s="979"/>
      <c r="F21" s="980"/>
      <c r="G21" s="978"/>
      <c r="H21" s="980"/>
      <c r="I21" s="978"/>
      <c r="J21" s="980"/>
      <c r="K21" s="981"/>
      <c r="L21" s="981"/>
    </row>
    <row r="22" spans="1:12" ht="15.65" customHeight="1" x14ac:dyDescent="0.25">
      <c r="A22" s="982" t="s">
        <v>512</v>
      </c>
      <c r="B22" s="983">
        <v>292.3</v>
      </c>
      <c r="C22" s="984">
        <v>283.60000000000002</v>
      </c>
      <c r="D22" s="985">
        <v>262.60000000000002</v>
      </c>
      <c r="E22" s="985">
        <v>242.5</v>
      </c>
      <c r="F22" s="986">
        <v>257.2</v>
      </c>
      <c r="G22" s="984">
        <v>242.9</v>
      </c>
      <c r="H22" s="986">
        <v>234.4</v>
      </c>
      <c r="I22" s="984">
        <v>221.6</v>
      </c>
      <c r="J22" s="986">
        <v>214.4</v>
      </c>
      <c r="K22" s="987"/>
      <c r="L22" s="987"/>
    </row>
    <row r="23" spans="1:12" ht="15" customHeight="1" x14ac:dyDescent="0.25">
      <c r="A23" s="967" t="s">
        <v>513</v>
      </c>
      <c r="B23" s="988">
        <v>208.858</v>
      </c>
      <c r="C23" s="989">
        <v>209.5</v>
      </c>
      <c r="D23" s="990">
        <v>204.5</v>
      </c>
      <c r="E23" s="990">
        <v>199.3</v>
      </c>
      <c r="F23" s="991">
        <v>203</v>
      </c>
      <c r="G23" s="989">
        <v>198.6</v>
      </c>
      <c r="H23" s="991">
        <v>199.2</v>
      </c>
      <c r="I23" s="989">
        <v>194.5</v>
      </c>
      <c r="J23" s="991">
        <v>191.7</v>
      </c>
      <c r="K23" s="992"/>
      <c r="L23" s="992"/>
    </row>
    <row r="24" spans="1:12" ht="15" customHeight="1" x14ac:dyDescent="0.25">
      <c r="A24" s="963" t="s">
        <v>514</v>
      </c>
      <c r="B24" s="988">
        <v>501.15800000000002</v>
      </c>
      <c r="C24" s="989">
        <v>493.1</v>
      </c>
      <c r="D24" s="990">
        <v>467.1</v>
      </c>
      <c r="E24" s="990">
        <v>441.8</v>
      </c>
      <c r="F24" s="991">
        <v>460.2</v>
      </c>
      <c r="G24" s="989">
        <v>441.5</v>
      </c>
      <c r="H24" s="991">
        <v>433.6</v>
      </c>
      <c r="I24" s="989">
        <v>416.1</v>
      </c>
      <c r="J24" s="991">
        <v>406.1</v>
      </c>
      <c r="K24" s="992"/>
      <c r="L24" s="992"/>
    </row>
    <row r="25" spans="1:12" ht="15" customHeight="1" x14ac:dyDescent="0.25">
      <c r="A25" s="963" t="s">
        <v>515</v>
      </c>
      <c r="B25" s="988">
        <v>272.2</v>
      </c>
      <c r="C25" s="989">
        <v>269.5</v>
      </c>
      <c r="D25" s="990">
        <v>252.2</v>
      </c>
      <c r="E25" s="990">
        <v>235.8</v>
      </c>
      <c r="F25" s="991">
        <v>246.9</v>
      </c>
      <c r="G25" s="989">
        <v>233.7</v>
      </c>
      <c r="H25" s="991">
        <v>228.8</v>
      </c>
      <c r="I25" s="989">
        <v>221.4</v>
      </c>
      <c r="J25" s="991">
        <v>214.5</v>
      </c>
      <c r="K25" s="992"/>
      <c r="L25" s="992"/>
    </row>
    <row r="26" spans="1:12" ht="15" customHeight="1" x14ac:dyDescent="0.25">
      <c r="A26" s="963" t="s">
        <v>516</v>
      </c>
      <c r="B26" s="988">
        <v>100.9</v>
      </c>
      <c r="C26" s="989">
        <v>105.7</v>
      </c>
      <c r="D26" s="990">
        <v>105.8</v>
      </c>
      <c r="E26" s="990">
        <v>101.5</v>
      </c>
      <c r="F26" s="991">
        <v>100.4</v>
      </c>
      <c r="G26" s="989">
        <v>96.3</v>
      </c>
      <c r="H26" s="991">
        <v>98.6</v>
      </c>
      <c r="I26" s="989">
        <v>101.4</v>
      </c>
      <c r="J26" s="991">
        <v>95.3</v>
      </c>
      <c r="K26" s="992"/>
      <c r="L26" s="992"/>
    </row>
    <row r="27" spans="1:12" ht="15" customHeight="1" x14ac:dyDescent="0.25">
      <c r="A27" s="968" t="s">
        <v>517</v>
      </c>
      <c r="B27" s="988">
        <v>874.3</v>
      </c>
      <c r="C27" s="989">
        <v>868.3</v>
      </c>
      <c r="D27" s="990">
        <v>825.1</v>
      </c>
      <c r="E27" s="990">
        <v>779.1</v>
      </c>
      <c r="F27" s="991">
        <v>807.5</v>
      </c>
      <c r="G27" s="989">
        <v>771.5</v>
      </c>
      <c r="H27" s="991">
        <v>761</v>
      </c>
      <c r="I27" s="989">
        <v>738.9</v>
      </c>
      <c r="J27" s="991">
        <v>715.9</v>
      </c>
      <c r="K27" s="992"/>
      <c r="L27" s="992"/>
    </row>
    <row r="28" spans="1:12" ht="15" customHeight="1" x14ac:dyDescent="0.25">
      <c r="A28" s="971"/>
      <c r="B28" s="993"/>
      <c r="C28" s="994"/>
      <c r="D28" s="995"/>
      <c r="E28" s="995"/>
      <c r="F28" s="996"/>
      <c r="G28" s="994"/>
      <c r="H28" s="996"/>
      <c r="I28" s="994"/>
      <c r="J28" s="996"/>
      <c r="K28" s="975"/>
      <c r="L28" s="975"/>
    </row>
    <row r="29" spans="1:12" ht="15" customHeight="1" x14ac:dyDescent="0.25">
      <c r="A29" s="951" t="s">
        <v>518</v>
      </c>
      <c r="B29" s="997"/>
      <c r="C29" s="978"/>
      <c r="D29" s="979"/>
      <c r="E29" s="979"/>
      <c r="F29" s="980"/>
      <c r="G29" s="978"/>
      <c r="H29" s="980"/>
      <c r="I29" s="978"/>
      <c r="J29" s="980"/>
      <c r="K29" s="981"/>
      <c r="L29" s="981"/>
    </row>
    <row r="30" spans="1:12" ht="15" customHeight="1" x14ac:dyDescent="0.25">
      <c r="A30" s="958" t="s">
        <v>514</v>
      </c>
      <c r="B30" s="983">
        <v>124.6</v>
      </c>
      <c r="C30" s="984">
        <v>121.5</v>
      </c>
      <c r="D30" s="985">
        <v>113.1</v>
      </c>
      <c r="E30" s="985">
        <v>104.8</v>
      </c>
      <c r="F30" s="986">
        <v>107.2</v>
      </c>
      <c r="G30" s="984">
        <v>100.1</v>
      </c>
      <c r="H30" s="986">
        <v>96.5</v>
      </c>
      <c r="I30" s="984">
        <v>89.4</v>
      </c>
      <c r="J30" s="986">
        <v>86.8</v>
      </c>
      <c r="K30" s="987"/>
      <c r="L30" s="987"/>
    </row>
    <row r="31" spans="1:12" ht="15" customHeight="1" x14ac:dyDescent="0.25">
      <c r="A31" s="963" t="s">
        <v>515</v>
      </c>
      <c r="B31" s="988">
        <v>256.39999999999998</v>
      </c>
      <c r="C31" s="989">
        <v>253.8</v>
      </c>
      <c r="D31" s="990">
        <v>236.9</v>
      </c>
      <c r="E31" s="990">
        <v>220.9</v>
      </c>
      <c r="F31" s="991">
        <v>230</v>
      </c>
      <c r="G31" s="989">
        <v>217.1</v>
      </c>
      <c r="H31" s="991">
        <v>212.5</v>
      </c>
      <c r="I31" s="989">
        <v>204.2</v>
      </c>
      <c r="J31" s="991">
        <v>198.3</v>
      </c>
      <c r="K31" s="992"/>
      <c r="L31" s="992"/>
    </row>
    <row r="32" spans="1:12" ht="15" customHeight="1" x14ac:dyDescent="0.25">
      <c r="A32" s="963" t="s">
        <v>516</v>
      </c>
      <c r="B32" s="988">
        <v>54.8</v>
      </c>
      <c r="C32" s="989">
        <v>57.1</v>
      </c>
      <c r="D32" s="990">
        <v>57</v>
      </c>
      <c r="E32" s="990">
        <v>54.3</v>
      </c>
      <c r="F32" s="991">
        <v>58.3</v>
      </c>
      <c r="G32" s="989">
        <v>55.8</v>
      </c>
      <c r="H32" s="991">
        <v>54.9</v>
      </c>
      <c r="I32" s="989">
        <v>55</v>
      </c>
      <c r="J32" s="991">
        <v>54.5</v>
      </c>
      <c r="K32" s="992"/>
      <c r="L32" s="992"/>
    </row>
    <row r="33" spans="1:12" ht="15" customHeight="1" x14ac:dyDescent="0.25">
      <c r="A33" s="998" t="s">
        <v>517</v>
      </c>
      <c r="B33" s="993">
        <v>435.8</v>
      </c>
      <c r="C33" s="999">
        <v>432.4</v>
      </c>
      <c r="D33" s="1000">
        <v>407</v>
      </c>
      <c r="E33" s="1000">
        <v>379.9</v>
      </c>
      <c r="F33" s="1001">
        <v>395.5</v>
      </c>
      <c r="G33" s="999">
        <v>373</v>
      </c>
      <c r="H33" s="1001">
        <v>363.9</v>
      </c>
      <c r="I33" s="999">
        <v>348.6</v>
      </c>
      <c r="J33" s="1001">
        <v>339.6</v>
      </c>
      <c r="K33" s="1002"/>
      <c r="L33" s="1002"/>
    </row>
    <row r="34" spans="1:12" ht="12" customHeight="1" x14ac:dyDescent="0.25">
      <c r="A34" s="1003"/>
      <c r="B34" s="1004"/>
      <c r="C34" s="1004"/>
      <c r="D34" s="1004"/>
      <c r="E34" s="1004"/>
      <c r="F34" s="1004"/>
      <c r="G34" s="1004"/>
      <c r="H34" s="1004"/>
      <c r="I34" s="1004"/>
      <c r="J34" s="1004"/>
      <c r="K34" s="1004"/>
      <c r="L34" s="1004"/>
    </row>
    <row r="35" spans="1:12" ht="20.149999999999999" customHeight="1" x14ac:dyDescent="0.25">
      <c r="A35" s="2554" t="s">
        <v>519</v>
      </c>
      <c r="B35" s="2555" t="s">
        <v>14</v>
      </c>
      <c r="C35" s="2555" t="s">
        <v>14</v>
      </c>
      <c r="D35" s="2555" t="s">
        <v>14</v>
      </c>
      <c r="E35" s="2555" t="s">
        <v>14</v>
      </c>
      <c r="F35" s="2555" t="s">
        <v>14</v>
      </c>
      <c r="G35" s="2555" t="s">
        <v>14</v>
      </c>
      <c r="H35" s="2555" t="s">
        <v>14</v>
      </c>
      <c r="I35" s="2555" t="s">
        <v>14</v>
      </c>
      <c r="J35" s="2555" t="s">
        <v>14</v>
      </c>
      <c r="K35" s="2555" t="s">
        <v>14</v>
      </c>
      <c r="L35" s="2555" t="s">
        <v>14</v>
      </c>
    </row>
    <row r="36" spans="1:12" ht="19" customHeight="1" x14ac:dyDescent="0.25">
      <c r="A36" s="2482" t="s">
        <v>351</v>
      </c>
      <c r="B36" s="2482" t="s">
        <v>14</v>
      </c>
      <c r="C36" s="2482" t="s">
        <v>14</v>
      </c>
      <c r="D36" s="2482" t="s">
        <v>14</v>
      </c>
      <c r="E36" s="2482" t="s">
        <v>14</v>
      </c>
      <c r="F36" s="2482" t="s">
        <v>14</v>
      </c>
      <c r="G36" s="2482" t="s">
        <v>14</v>
      </c>
      <c r="H36" s="2482" t="s">
        <v>14</v>
      </c>
      <c r="I36" s="2482" t="s">
        <v>14</v>
      </c>
      <c r="J36" s="2482" t="s">
        <v>14</v>
      </c>
      <c r="K36" s="2482" t="s">
        <v>14</v>
      </c>
      <c r="L36" s="2482" t="s">
        <v>14</v>
      </c>
    </row>
    <row r="37" spans="1:12" ht="13" customHeight="1" x14ac:dyDescent="0.25">
      <c r="A37" s="2483" t="s">
        <v>520</v>
      </c>
      <c r="B37" s="2483" t="s">
        <v>14</v>
      </c>
      <c r="C37" s="2483" t="s">
        <v>14</v>
      </c>
      <c r="D37" s="2483" t="s">
        <v>14</v>
      </c>
      <c r="E37" s="2483" t="s">
        <v>14</v>
      </c>
      <c r="F37" s="2483" t="s">
        <v>14</v>
      </c>
      <c r="G37" s="2483" t="s">
        <v>14</v>
      </c>
      <c r="H37" s="2483" t="s">
        <v>14</v>
      </c>
      <c r="I37" s="2483" t="s">
        <v>14</v>
      </c>
      <c r="J37" s="2483" t="s">
        <v>14</v>
      </c>
      <c r="K37" s="2483" t="s">
        <v>14</v>
      </c>
      <c r="L37" s="2483" t="s">
        <v>14</v>
      </c>
    </row>
    <row r="38" spans="1:12" ht="11.5" customHeight="1" x14ac:dyDescent="0.25">
      <c r="A38" s="2483" t="s">
        <v>353</v>
      </c>
      <c r="B38" s="2483" t="s">
        <v>14</v>
      </c>
      <c r="C38" s="2483" t="s">
        <v>14</v>
      </c>
      <c r="D38" s="2483" t="s">
        <v>14</v>
      </c>
      <c r="E38" s="2483" t="s">
        <v>14</v>
      </c>
      <c r="F38" s="2483" t="s">
        <v>14</v>
      </c>
      <c r="G38" s="2483" t="s">
        <v>14</v>
      </c>
      <c r="H38" s="2483" t="s">
        <v>14</v>
      </c>
      <c r="I38" s="2483" t="s">
        <v>14</v>
      </c>
      <c r="J38" s="2483" t="s">
        <v>14</v>
      </c>
      <c r="K38" s="2483" t="s">
        <v>14</v>
      </c>
      <c r="L38" s="2483" t="s">
        <v>14</v>
      </c>
    </row>
    <row r="39" spans="1:12" ht="10.4" customHeight="1" x14ac:dyDescent="0.25">
      <c r="A39" s="2483"/>
      <c r="B39" s="2483" t="s">
        <v>14</v>
      </c>
      <c r="C39" s="2483" t="s">
        <v>14</v>
      </c>
      <c r="D39" s="2483" t="s">
        <v>14</v>
      </c>
      <c r="E39" s="2483" t="s">
        <v>14</v>
      </c>
      <c r="F39" s="2483" t="s">
        <v>14</v>
      </c>
      <c r="G39" s="2483" t="s">
        <v>14</v>
      </c>
      <c r="H39" s="2483" t="s">
        <v>14</v>
      </c>
      <c r="I39" s="2483" t="s">
        <v>14</v>
      </c>
      <c r="J39" s="2483" t="s">
        <v>14</v>
      </c>
      <c r="K39" s="2483" t="s">
        <v>14</v>
      </c>
      <c r="L39" s="2483" t="s">
        <v>14</v>
      </c>
    </row>
  </sheetData>
  <mergeCells count="8">
    <mergeCell ref="A38:L38"/>
    <mergeCell ref="A39:L39"/>
    <mergeCell ref="A2:L2"/>
    <mergeCell ref="G3:J3"/>
    <mergeCell ref="K3:L3"/>
    <mergeCell ref="A35:L35"/>
    <mergeCell ref="A36:L36"/>
    <mergeCell ref="A37:L37"/>
  </mergeCells>
  <hyperlinks>
    <hyperlink ref="A1" location="ToC!A2" display="Back to Table of Contents" xr:uid="{0092CA98-A5F4-41E1-B064-66A7D2D918AF}"/>
  </hyperlinks>
  <pageMargins left="0.5" right="0.5" top="0.5" bottom="0.5" header="0.25" footer="0.25"/>
  <pageSetup scale="85" orientation="landscape" r:id="rId1"/>
  <headerFooter>
    <oddFooter>&amp;L&amp;G&amp;C&amp;"Scotia,Regular"&amp;9Supplementary Financial Information (SFI)&amp;R11&amp;"Scotia,Regular"&amp;7</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6996-B0BE-4035-97F0-37B6E5AED03A}">
  <sheetPr>
    <pageSetUpPr fitToPage="1"/>
  </sheetPr>
  <dimension ref="A1:L57"/>
  <sheetViews>
    <sheetView showGridLines="0" zoomScaleNormal="100" workbookViewId="0"/>
  </sheetViews>
  <sheetFormatPr defaultRowHeight="12.5" x14ac:dyDescent="0.25"/>
  <cols>
    <col min="1" max="1" width="56" style="23" customWidth="1"/>
    <col min="2" max="11" width="12.54296875" style="23" customWidth="1"/>
    <col min="12" max="12" width="10.453125" style="23" customWidth="1"/>
    <col min="13" max="16384" width="8.7265625" style="23"/>
  </cols>
  <sheetData>
    <row r="1" spans="1:12" ht="20" customHeight="1" x14ac:dyDescent="0.25">
      <c r="A1" s="22" t="s">
        <v>12</v>
      </c>
    </row>
    <row r="2" spans="1:12" ht="25.5" customHeight="1" x14ac:dyDescent="0.25">
      <c r="A2" s="2551" t="s">
        <v>521</v>
      </c>
      <c r="B2" s="2551" t="s">
        <v>14</v>
      </c>
      <c r="C2" s="2551" t="s">
        <v>14</v>
      </c>
      <c r="D2" s="2551" t="s">
        <v>14</v>
      </c>
      <c r="E2" s="2551" t="s">
        <v>14</v>
      </c>
      <c r="F2" s="2551" t="s">
        <v>14</v>
      </c>
      <c r="G2" s="2551" t="s">
        <v>14</v>
      </c>
      <c r="H2" s="2551" t="s">
        <v>14</v>
      </c>
      <c r="I2" s="2551" t="s">
        <v>14</v>
      </c>
      <c r="J2" s="2551" t="s">
        <v>14</v>
      </c>
      <c r="K2" s="2551" t="s">
        <v>14</v>
      </c>
      <c r="L2" s="2552" t="s">
        <v>14</v>
      </c>
    </row>
    <row r="3" spans="1:12" ht="14.15" customHeight="1" x14ac:dyDescent="0.25">
      <c r="A3" s="914"/>
      <c r="B3" s="849"/>
      <c r="C3" s="850"/>
      <c r="D3" s="851"/>
      <c r="E3" s="851"/>
      <c r="F3" s="1006"/>
      <c r="G3" s="850"/>
      <c r="H3" s="851"/>
      <c r="I3" s="851"/>
      <c r="J3" s="1006"/>
      <c r="K3" s="2549" t="s">
        <v>165</v>
      </c>
      <c r="L3" s="2549" t="s">
        <v>14</v>
      </c>
    </row>
    <row r="4" spans="1:12" ht="14.15" customHeight="1" x14ac:dyDescent="0.25">
      <c r="A4" s="914" t="s">
        <v>260</v>
      </c>
      <c r="B4" s="855" t="s">
        <v>167</v>
      </c>
      <c r="C4" s="856" t="s">
        <v>168</v>
      </c>
      <c r="D4" s="857" t="s">
        <v>169</v>
      </c>
      <c r="E4" s="857" t="s">
        <v>170</v>
      </c>
      <c r="F4" s="1007" t="s">
        <v>171</v>
      </c>
      <c r="G4" s="1008" t="s">
        <v>172</v>
      </c>
      <c r="H4" s="857" t="s">
        <v>173</v>
      </c>
      <c r="I4" s="857" t="s">
        <v>174</v>
      </c>
      <c r="J4" s="1007" t="s">
        <v>175</v>
      </c>
      <c r="K4" s="1009">
        <v>2025</v>
      </c>
      <c r="L4" s="917">
        <v>2024</v>
      </c>
    </row>
    <row r="5" spans="1:12" ht="14.15" customHeight="1" x14ac:dyDescent="0.25">
      <c r="A5" s="1010" t="s">
        <v>522</v>
      </c>
      <c r="B5" s="1011"/>
      <c r="C5" s="1012"/>
      <c r="D5" s="1013"/>
      <c r="E5" s="1013"/>
      <c r="F5" s="1014"/>
      <c r="G5" s="1015"/>
      <c r="H5" s="1013"/>
      <c r="I5" s="1013"/>
      <c r="J5" s="1014"/>
      <c r="K5" s="1015"/>
      <c r="L5" s="1013"/>
    </row>
    <row r="6" spans="1:12" ht="14.15" customHeight="1" x14ac:dyDescent="0.25">
      <c r="A6" s="936" t="s">
        <v>523</v>
      </c>
      <c r="B6" s="927">
        <v>1519</v>
      </c>
      <c r="C6" s="928">
        <v>1580</v>
      </c>
      <c r="D6" s="929">
        <v>1512</v>
      </c>
      <c r="E6" s="929">
        <v>1483</v>
      </c>
      <c r="F6" s="1016">
        <v>1465</v>
      </c>
      <c r="G6" s="1017">
        <v>1467</v>
      </c>
      <c r="H6" s="929">
        <v>1447</v>
      </c>
      <c r="I6" s="929">
        <v>1378</v>
      </c>
      <c r="J6" s="1016">
        <v>1371</v>
      </c>
      <c r="K6" s="1017">
        <v>6040</v>
      </c>
      <c r="L6" s="874">
        <v>5663</v>
      </c>
    </row>
    <row r="7" spans="1:12" ht="14.15" customHeight="1" x14ac:dyDescent="0.25">
      <c r="A7" s="936" t="s">
        <v>524</v>
      </c>
      <c r="B7" s="927">
        <v>740</v>
      </c>
      <c r="C7" s="928">
        <v>726</v>
      </c>
      <c r="D7" s="929">
        <v>655</v>
      </c>
      <c r="E7" s="929">
        <v>598</v>
      </c>
      <c r="F7" s="1016">
        <v>612</v>
      </c>
      <c r="G7" s="1017">
        <v>582</v>
      </c>
      <c r="H7" s="929">
        <v>500</v>
      </c>
      <c r="I7" s="929">
        <v>577</v>
      </c>
      <c r="J7" s="1016">
        <v>511</v>
      </c>
      <c r="K7" s="1017">
        <v>2591</v>
      </c>
      <c r="L7" s="874">
        <v>2170</v>
      </c>
    </row>
    <row r="8" spans="1:12" ht="14.15" customHeight="1" x14ac:dyDescent="0.25">
      <c r="A8" s="936" t="s">
        <v>525</v>
      </c>
      <c r="B8" s="927">
        <v>218</v>
      </c>
      <c r="C8" s="928">
        <v>77</v>
      </c>
      <c r="D8" s="929">
        <v>85</v>
      </c>
      <c r="E8" s="929">
        <v>85</v>
      </c>
      <c r="F8" s="1016">
        <v>160</v>
      </c>
      <c r="G8" s="1017">
        <v>67</v>
      </c>
      <c r="H8" s="929">
        <v>79</v>
      </c>
      <c r="I8" s="929">
        <v>65</v>
      </c>
      <c r="J8" s="1016">
        <v>160</v>
      </c>
      <c r="K8" s="1017">
        <v>407</v>
      </c>
      <c r="L8" s="874">
        <v>371</v>
      </c>
    </row>
    <row r="9" spans="1:12" ht="14.15" customHeight="1" x14ac:dyDescent="0.25">
      <c r="A9" s="936" t="s">
        <v>526</v>
      </c>
      <c r="B9" s="927">
        <v>464</v>
      </c>
      <c r="C9" s="928">
        <v>429</v>
      </c>
      <c r="D9" s="929">
        <v>410</v>
      </c>
      <c r="E9" s="929">
        <v>475</v>
      </c>
      <c r="F9" s="1016">
        <v>472</v>
      </c>
      <c r="G9" s="1017">
        <v>383</v>
      </c>
      <c r="H9" s="929">
        <v>429</v>
      </c>
      <c r="I9" s="929">
        <v>435</v>
      </c>
      <c r="J9" s="1016">
        <v>404</v>
      </c>
      <c r="K9" s="1017">
        <v>1786</v>
      </c>
      <c r="L9" s="874">
        <v>1651</v>
      </c>
    </row>
    <row r="10" spans="1:12" ht="14.15" customHeight="1" x14ac:dyDescent="0.25">
      <c r="A10" s="931" t="s">
        <v>527</v>
      </c>
      <c r="B10" s="927">
        <v>2941</v>
      </c>
      <c r="C10" s="928">
        <v>2812</v>
      </c>
      <c r="D10" s="929">
        <v>2662</v>
      </c>
      <c r="E10" s="929">
        <v>2641</v>
      </c>
      <c r="F10" s="1016">
        <v>2709</v>
      </c>
      <c r="G10" s="1017">
        <v>2499</v>
      </c>
      <c r="H10" s="929">
        <v>2455</v>
      </c>
      <c r="I10" s="929">
        <v>2455</v>
      </c>
      <c r="J10" s="1016">
        <v>2446</v>
      </c>
      <c r="K10" s="1017">
        <v>10824</v>
      </c>
      <c r="L10" s="874">
        <v>9855</v>
      </c>
    </row>
    <row r="11" spans="1:12" ht="14.15" customHeight="1" x14ac:dyDescent="0.25">
      <c r="A11" s="932"/>
      <c r="B11" s="882"/>
      <c r="C11" s="883"/>
      <c r="D11" s="884"/>
      <c r="E11" s="884"/>
      <c r="F11" s="970"/>
      <c r="G11" s="969"/>
      <c r="H11" s="884"/>
      <c r="I11" s="884"/>
      <c r="J11" s="970"/>
      <c r="K11" s="969"/>
      <c r="L11" s="884"/>
    </row>
    <row r="12" spans="1:12" ht="14.15" customHeight="1" x14ac:dyDescent="0.25">
      <c r="A12" s="932" t="s">
        <v>528</v>
      </c>
      <c r="B12" s="882"/>
      <c r="C12" s="883"/>
      <c r="D12" s="884"/>
      <c r="E12" s="884"/>
      <c r="F12" s="970"/>
      <c r="G12" s="969"/>
      <c r="H12" s="884"/>
      <c r="I12" s="884"/>
      <c r="J12" s="970"/>
      <c r="K12" s="969"/>
      <c r="L12" s="884"/>
    </row>
    <row r="13" spans="1:12" ht="14.15" customHeight="1" x14ac:dyDescent="0.25">
      <c r="A13" s="936" t="s">
        <v>529</v>
      </c>
      <c r="B13" s="1018">
        <v>-1</v>
      </c>
      <c r="C13" s="965">
        <v>-3</v>
      </c>
      <c r="D13" s="874">
        <v>0</v>
      </c>
      <c r="E13" s="929">
        <v>2</v>
      </c>
      <c r="F13" s="1016">
        <v>6</v>
      </c>
      <c r="G13" s="1017">
        <v>3</v>
      </c>
      <c r="H13" s="929">
        <v>2</v>
      </c>
      <c r="I13" s="929">
        <v>2</v>
      </c>
      <c r="J13" s="1016">
        <v>2</v>
      </c>
      <c r="K13" s="1017">
        <v>5</v>
      </c>
      <c r="L13" s="874">
        <v>9</v>
      </c>
    </row>
    <row r="14" spans="1:12" ht="14.15" customHeight="1" x14ac:dyDescent="0.25">
      <c r="A14" s="936" t="s">
        <v>530</v>
      </c>
      <c r="B14" s="927">
        <v>22</v>
      </c>
      <c r="C14" s="928">
        <v>23</v>
      </c>
      <c r="D14" s="929">
        <v>26</v>
      </c>
      <c r="E14" s="929">
        <v>26</v>
      </c>
      <c r="F14" s="1016">
        <v>21</v>
      </c>
      <c r="G14" s="1017">
        <v>23</v>
      </c>
      <c r="H14" s="929">
        <v>27</v>
      </c>
      <c r="I14" s="929">
        <v>25</v>
      </c>
      <c r="J14" s="1016">
        <v>22</v>
      </c>
      <c r="K14" s="1017">
        <v>96</v>
      </c>
      <c r="L14" s="874">
        <v>97</v>
      </c>
    </row>
    <row r="15" spans="1:12" ht="14.15" customHeight="1" x14ac:dyDescent="0.25">
      <c r="A15" s="936" t="s">
        <v>531</v>
      </c>
      <c r="B15" s="927">
        <v>110</v>
      </c>
      <c r="C15" s="928">
        <v>120</v>
      </c>
      <c r="D15" s="929">
        <v>110</v>
      </c>
      <c r="E15" s="929">
        <v>116</v>
      </c>
      <c r="F15" s="1016">
        <v>111</v>
      </c>
      <c r="G15" s="1017">
        <v>116</v>
      </c>
      <c r="H15" s="929">
        <v>119</v>
      </c>
      <c r="I15" s="929">
        <v>116</v>
      </c>
      <c r="J15" s="1016">
        <v>114</v>
      </c>
      <c r="K15" s="1017">
        <v>457</v>
      </c>
      <c r="L15" s="874">
        <v>465</v>
      </c>
    </row>
    <row r="16" spans="1:12" ht="14.15" customHeight="1" x14ac:dyDescent="0.25">
      <c r="A16" s="931" t="s">
        <v>532</v>
      </c>
      <c r="B16" s="927">
        <v>131</v>
      </c>
      <c r="C16" s="928">
        <v>140</v>
      </c>
      <c r="D16" s="929">
        <v>136</v>
      </c>
      <c r="E16" s="929">
        <v>144</v>
      </c>
      <c r="F16" s="1016">
        <v>138</v>
      </c>
      <c r="G16" s="1017">
        <v>142</v>
      </c>
      <c r="H16" s="929">
        <v>148</v>
      </c>
      <c r="I16" s="929">
        <v>143</v>
      </c>
      <c r="J16" s="1016">
        <v>138</v>
      </c>
      <c r="K16" s="1017">
        <v>558</v>
      </c>
      <c r="L16" s="874">
        <v>571</v>
      </c>
    </row>
    <row r="17" spans="1:12" ht="14.15" customHeight="1" x14ac:dyDescent="0.25">
      <c r="A17" s="932"/>
      <c r="B17" s="882"/>
      <c r="C17" s="883"/>
      <c r="D17" s="884"/>
      <c r="E17" s="884"/>
      <c r="F17" s="970"/>
      <c r="G17" s="969"/>
      <c r="H17" s="884"/>
      <c r="I17" s="884"/>
      <c r="J17" s="970"/>
      <c r="K17" s="969"/>
      <c r="L17" s="884"/>
    </row>
    <row r="18" spans="1:12" ht="14.15" customHeight="1" x14ac:dyDescent="0.25">
      <c r="A18" s="932" t="s">
        <v>533</v>
      </c>
      <c r="B18" s="927">
        <v>668</v>
      </c>
      <c r="C18" s="928">
        <v>736</v>
      </c>
      <c r="D18" s="929">
        <v>671</v>
      </c>
      <c r="E18" s="929">
        <v>670</v>
      </c>
      <c r="F18" s="1016">
        <v>662</v>
      </c>
      <c r="G18" s="1017">
        <v>610</v>
      </c>
      <c r="H18" s="929">
        <v>589</v>
      </c>
      <c r="I18" s="929">
        <v>556</v>
      </c>
      <c r="J18" s="1016">
        <v>570</v>
      </c>
      <c r="K18" s="1017">
        <v>2739</v>
      </c>
      <c r="L18" s="874">
        <v>2325</v>
      </c>
    </row>
    <row r="19" spans="1:12" ht="14.15" customHeight="1" x14ac:dyDescent="0.25">
      <c r="A19" s="932"/>
      <c r="B19" s="927"/>
      <c r="C19" s="928"/>
      <c r="D19" s="929"/>
      <c r="E19" s="929"/>
      <c r="F19" s="1016"/>
      <c r="G19" s="1017"/>
      <c r="H19" s="929"/>
      <c r="I19" s="929"/>
      <c r="J19" s="1016"/>
      <c r="K19" s="1017"/>
      <c r="L19" s="884"/>
    </row>
    <row r="20" spans="1:12" ht="14.15" customHeight="1" x14ac:dyDescent="0.25">
      <c r="A20" s="932" t="s">
        <v>534</v>
      </c>
      <c r="B20" s="927">
        <v>174</v>
      </c>
      <c r="C20" s="928">
        <v>167</v>
      </c>
      <c r="D20" s="929">
        <v>170</v>
      </c>
      <c r="E20" s="929">
        <v>168</v>
      </c>
      <c r="F20" s="1016">
        <v>178</v>
      </c>
      <c r="G20" s="1017">
        <v>184</v>
      </c>
      <c r="H20" s="929">
        <v>180</v>
      </c>
      <c r="I20" s="929">
        <v>176</v>
      </c>
      <c r="J20" s="1016">
        <v>190</v>
      </c>
      <c r="K20" s="1017">
        <v>683</v>
      </c>
      <c r="L20" s="874">
        <v>730</v>
      </c>
    </row>
    <row r="21" spans="1:12" ht="14.15" customHeight="1" x14ac:dyDescent="0.25">
      <c r="A21" s="932"/>
      <c r="B21" s="927"/>
      <c r="C21" s="928"/>
      <c r="D21" s="929"/>
      <c r="E21" s="929"/>
      <c r="F21" s="1016"/>
      <c r="G21" s="1017"/>
      <c r="H21" s="929"/>
      <c r="I21" s="929"/>
      <c r="J21" s="1016"/>
      <c r="K21" s="1017"/>
      <c r="L21" s="884"/>
    </row>
    <row r="22" spans="1:12" ht="14.15" customHeight="1" x14ac:dyDescent="0.25">
      <c r="A22" s="932" t="s">
        <v>535</v>
      </c>
      <c r="B22" s="927"/>
      <c r="C22" s="928"/>
      <c r="D22" s="929"/>
      <c r="E22" s="929"/>
      <c r="F22" s="1016"/>
      <c r="G22" s="1017"/>
      <c r="H22" s="929"/>
      <c r="I22" s="929"/>
      <c r="J22" s="1016"/>
      <c r="K22" s="1017"/>
      <c r="L22" s="884"/>
    </row>
    <row r="23" spans="1:12" ht="14.15" customHeight="1" x14ac:dyDescent="0.25">
      <c r="A23" s="936" t="s">
        <v>536</v>
      </c>
      <c r="B23" s="927">
        <v>196</v>
      </c>
      <c r="C23" s="928">
        <v>220</v>
      </c>
      <c r="D23" s="929">
        <v>218</v>
      </c>
      <c r="E23" s="929">
        <v>208</v>
      </c>
      <c r="F23" s="1016">
        <v>207</v>
      </c>
      <c r="G23" s="1017">
        <v>299</v>
      </c>
      <c r="H23" s="929">
        <v>229</v>
      </c>
      <c r="I23" s="929">
        <v>217</v>
      </c>
      <c r="J23" s="1016">
        <v>213</v>
      </c>
      <c r="K23" s="1017">
        <v>853</v>
      </c>
      <c r="L23" s="874">
        <v>958</v>
      </c>
    </row>
    <row r="24" spans="1:12" ht="14.15" customHeight="1" x14ac:dyDescent="0.25">
      <c r="A24" s="936" t="s">
        <v>537</v>
      </c>
      <c r="B24" s="927">
        <v>15</v>
      </c>
      <c r="C24" s="928">
        <v>16</v>
      </c>
      <c r="D24" s="929">
        <v>17</v>
      </c>
      <c r="E24" s="929">
        <v>17</v>
      </c>
      <c r="F24" s="1016">
        <v>18</v>
      </c>
      <c r="G24" s="1017">
        <v>18</v>
      </c>
      <c r="H24" s="929">
        <v>19</v>
      </c>
      <c r="I24" s="929">
        <v>17</v>
      </c>
      <c r="J24" s="1016">
        <v>18</v>
      </c>
      <c r="K24" s="1017">
        <v>68</v>
      </c>
      <c r="L24" s="874">
        <v>72</v>
      </c>
    </row>
    <row r="25" spans="1:12" ht="14.15" customHeight="1" x14ac:dyDescent="0.25">
      <c r="A25" s="931" t="s">
        <v>538</v>
      </c>
      <c r="B25" s="927">
        <v>211</v>
      </c>
      <c r="C25" s="928">
        <v>236</v>
      </c>
      <c r="D25" s="929">
        <v>235</v>
      </c>
      <c r="E25" s="929">
        <v>225</v>
      </c>
      <c r="F25" s="1016">
        <v>225</v>
      </c>
      <c r="G25" s="1017">
        <v>317</v>
      </c>
      <c r="H25" s="929">
        <v>248</v>
      </c>
      <c r="I25" s="929">
        <v>234</v>
      </c>
      <c r="J25" s="1016">
        <v>231</v>
      </c>
      <c r="K25" s="1017">
        <v>921</v>
      </c>
      <c r="L25" s="874">
        <v>1030</v>
      </c>
    </row>
    <row r="26" spans="1:12" ht="14.15" customHeight="1" x14ac:dyDescent="0.25">
      <c r="A26" s="932"/>
      <c r="B26" s="927"/>
      <c r="C26" s="928"/>
      <c r="D26" s="929"/>
      <c r="E26" s="929"/>
      <c r="F26" s="1016"/>
      <c r="G26" s="1017"/>
      <c r="H26" s="929"/>
      <c r="I26" s="929"/>
      <c r="J26" s="1016"/>
      <c r="K26" s="1017"/>
      <c r="L26" s="884"/>
    </row>
    <row r="27" spans="1:12" ht="14.15" customHeight="1" x14ac:dyDescent="0.25">
      <c r="A27" s="932" t="s">
        <v>539</v>
      </c>
      <c r="B27" s="927">
        <v>92</v>
      </c>
      <c r="C27" s="928">
        <v>95</v>
      </c>
      <c r="D27" s="929">
        <v>89</v>
      </c>
      <c r="E27" s="929">
        <v>103</v>
      </c>
      <c r="F27" s="1016">
        <v>97</v>
      </c>
      <c r="G27" s="1017">
        <v>87</v>
      </c>
      <c r="H27" s="929">
        <v>89</v>
      </c>
      <c r="I27" s="929">
        <v>99</v>
      </c>
      <c r="J27" s="1016">
        <v>106</v>
      </c>
      <c r="K27" s="1017">
        <v>384</v>
      </c>
      <c r="L27" s="874">
        <v>381</v>
      </c>
    </row>
    <row r="28" spans="1:12" ht="14.15" customHeight="1" x14ac:dyDescent="0.25">
      <c r="A28" s="932"/>
      <c r="B28" s="927"/>
      <c r="C28" s="928"/>
      <c r="D28" s="929"/>
      <c r="E28" s="929"/>
      <c r="F28" s="1016"/>
      <c r="G28" s="1017"/>
      <c r="H28" s="929"/>
      <c r="I28" s="929"/>
      <c r="J28" s="1016"/>
      <c r="K28" s="1017"/>
      <c r="L28" s="884"/>
    </row>
    <row r="29" spans="1:12" ht="14.15" customHeight="1" x14ac:dyDescent="0.25">
      <c r="A29" s="932" t="s">
        <v>540</v>
      </c>
      <c r="B29" s="927">
        <v>185</v>
      </c>
      <c r="C29" s="928">
        <v>188</v>
      </c>
      <c r="D29" s="929">
        <v>169</v>
      </c>
      <c r="E29" s="929">
        <v>159</v>
      </c>
      <c r="F29" s="1016">
        <v>156</v>
      </c>
      <c r="G29" s="1017">
        <v>168</v>
      </c>
      <c r="H29" s="929">
        <v>146</v>
      </c>
      <c r="I29" s="929">
        <v>148</v>
      </c>
      <c r="J29" s="1016">
        <v>152</v>
      </c>
      <c r="K29" s="1017">
        <v>672</v>
      </c>
      <c r="L29" s="874">
        <v>614</v>
      </c>
    </row>
    <row r="30" spans="1:12" ht="14.15" customHeight="1" x14ac:dyDescent="0.25">
      <c r="A30" s="932"/>
      <c r="B30" s="927"/>
      <c r="C30" s="928"/>
      <c r="D30" s="929"/>
      <c r="E30" s="929"/>
      <c r="F30" s="1016"/>
      <c r="G30" s="1017"/>
      <c r="H30" s="929"/>
      <c r="I30" s="929"/>
      <c r="J30" s="1016"/>
      <c r="K30" s="1017"/>
      <c r="L30" s="884"/>
    </row>
    <row r="31" spans="1:12" ht="14.15" customHeight="1" x14ac:dyDescent="0.25">
      <c r="A31" s="932" t="s">
        <v>541</v>
      </c>
      <c r="B31" s="927">
        <v>159</v>
      </c>
      <c r="C31" s="928">
        <v>234</v>
      </c>
      <c r="D31" s="929">
        <v>212</v>
      </c>
      <c r="E31" s="929">
        <v>229</v>
      </c>
      <c r="F31" s="1016">
        <v>205</v>
      </c>
      <c r="G31" s="1017">
        <v>225</v>
      </c>
      <c r="H31" s="929">
        <v>215</v>
      </c>
      <c r="I31" s="929">
        <v>191</v>
      </c>
      <c r="J31" s="1016">
        <v>162</v>
      </c>
      <c r="K31" s="1017">
        <v>880</v>
      </c>
      <c r="L31" s="874">
        <v>793</v>
      </c>
    </row>
    <row r="32" spans="1:12" ht="14.15" customHeight="1" x14ac:dyDescent="0.25">
      <c r="A32" s="932"/>
      <c r="B32" s="927"/>
      <c r="C32" s="928"/>
      <c r="D32" s="929"/>
      <c r="E32" s="929"/>
      <c r="F32" s="1016"/>
      <c r="G32" s="1017"/>
      <c r="H32" s="929"/>
      <c r="I32" s="929"/>
      <c r="J32" s="1016"/>
      <c r="K32" s="1017"/>
      <c r="L32" s="884"/>
    </row>
    <row r="33" spans="1:12" ht="14.15" customHeight="1" x14ac:dyDescent="0.25">
      <c r="A33" s="932" t="s">
        <v>542</v>
      </c>
      <c r="B33" s="927"/>
      <c r="C33" s="928"/>
      <c r="D33" s="929"/>
      <c r="E33" s="929"/>
      <c r="F33" s="1016"/>
      <c r="G33" s="1017"/>
      <c r="H33" s="929"/>
      <c r="I33" s="929"/>
      <c r="J33" s="1016"/>
      <c r="K33" s="1017"/>
      <c r="L33" s="884"/>
    </row>
    <row r="34" spans="1:12" ht="14.15" customHeight="1" x14ac:dyDescent="0.25">
      <c r="A34" s="936" t="s">
        <v>543</v>
      </c>
      <c r="B34" s="927">
        <v>158</v>
      </c>
      <c r="C34" s="928">
        <v>157</v>
      </c>
      <c r="D34" s="929">
        <v>153</v>
      </c>
      <c r="E34" s="929">
        <v>151</v>
      </c>
      <c r="F34" s="1016">
        <v>165</v>
      </c>
      <c r="G34" s="1017">
        <v>147</v>
      </c>
      <c r="H34" s="929">
        <v>151</v>
      </c>
      <c r="I34" s="929">
        <v>154</v>
      </c>
      <c r="J34" s="1016">
        <v>165</v>
      </c>
      <c r="K34" s="1017">
        <v>626</v>
      </c>
      <c r="L34" s="874">
        <v>617</v>
      </c>
    </row>
    <row r="35" spans="1:12" ht="14.15" customHeight="1" x14ac:dyDescent="0.25">
      <c r="A35" s="936" t="s">
        <v>544</v>
      </c>
      <c r="B35" s="927">
        <v>21</v>
      </c>
      <c r="C35" s="928">
        <v>19</v>
      </c>
      <c r="D35" s="929">
        <v>24</v>
      </c>
      <c r="E35" s="929">
        <v>20</v>
      </c>
      <c r="F35" s="1016">
        <v>19</v>
      </c>
      <c r="G35" s="1017">
        <v>14</v>
      </c>
      <c r="H35" s="929">
        <v>16</v>
      </c>
      <c r="I35" s="929">
        <v>17</v>
      </c>
      <c r="J35" s="1016">
        <v>18</v>
      </c>
      <c r="K35" s="1017">
        <v>82</v>
      </c>
      <c r="L35" s="874">
        <v>65</v>
      </c>
    </row>
    <row r="36" spans="1:12" ht="14.15" customHeight="1" x14ac:dyDescent="0.25">
      <c r="A36" s="931" t="s">
        <v>545</v>
      </c>
      <c r="B36" s="927">
        <v>179</v>
      </c>
      <c r="C36" s="928">
        <v>176</v>
      </c>
      <c r="D36" s="929">
        <v>177</v>
      </c>
      <c r="E36" s="929">
        <v>171</v>
      </c>
      <c r="F36" s="1016">
        <v>184</v>
      </c>
      <c r="G36" s="1017">
        <v>161</v>
      </c>
      <c r="H36" s="929">
        <v>167</v>
      </c>
      <c r="I36" s="929">
        <v>171</v>
      </c>
      <c r="J36" s="1016">
        <v>183</v>
      </c>
      <c r="K36" s="1017">
        <v>708</v>
      </c>
      <c r="L36" s="874">
        <v>682</v>
      </c>
    </row>
    <row r="37" spans="1:12" ht="14.15" customHeight="1" x14ac:dyDescent="0.25">
      <c r="A37" s="932"/>
      <c r="B37" s="927"/>
      <c r="C37" s="928"/>
      <c r="D37" s="929"/>
      <c r="E37" s="929"/>
      <c r="F37" s="1016"/>
      <c r="G37" s="1017"/>
      <c r="H37" s="929"/>
      <c r="I37" s="929"/>
      <c r="J37" s="1016"/>
      <c r="K37" s="1017"/>
      <c r="L37" s="884"/>
    </row>
    <row r="38" spans="1:12" ht="14.15" customHeight="1" x14ac:dyDescent="0.25">
      <c r="A38" s="932" t="s">
        <v>546</v>
      </c>
      <c r="B38" s="927">
        <v>559</v>
      </c>
      <c r="C38" s="928">
        <v>1044</v>
      </c>
      <c r="D38" s="929">
        <v>568</v>
      </c>
      <c r="E38" s="929">
        <v>600</v>
      </c>
      <c r="F38" s="1016">
        <v>1937</v>
      </c>
      <c r="G38" s="1017">
        <v>903</v>
      </c>
      <c r="H38" s="929">
        <v>712</v>
      </c>
      <c r="I38" s="929">
        <v>538</v>
      </c>
      <c r="J38" s="1016">
        <v>561</v>
      </c>
      <c r="K38" s="1017">
        <v>4149</v>
      </c>
      <c r="L38" s="874">
        <v>2714</v>
      </c>
    </row>
    <row r="39" spans="1:12" ht="14.15" customHeight="1" x14ac:dyDescent="0.25">
      <c r="A39" s="932"/>
      <c r="B39" s="927"/>
      <c r="C39" s="928"/>
      <c r="D39" s="929"/>
      <c r="E39" s="929"/>
      <c r="F39" s="1016"/>
      <c r="G39" s="1017"/>
      <c r="H39" s="929"/>
      <c r="I39" s="929"/>
      <c r="J39" s="1016"/>
      <c r="K39" s="1017"/>
      <c r="L39" s="884"/>
    </row>
    <row r="40" spans="1:12" ht="14.15" customHeight="1" x14ac:dyDescent="0.25">
      <c r="A40" s="932" t="s">
        <v>547</v>
      </c>
      <c r="B40" s="927">
        <v>5299</v>
      </c>
      <c r="C40" s="928">
        <v>5828</v>
      </c>
      <c r="D40" s="929">
        <v>5089</v>
      </c>
      <c r="E40" s="929">
        <v>5110</v>
      </c>
      <c r="F40" s="1016">
        <v>6491</v>
      </c>
      <c r="G40" s="1017">
        <v>5296</v>
      </c>
      <c r="H40" s="929">
        <v>4949</v>
      </c>
      <c r="I40" s="929">
        <v>4711</v>
      </c>
      <c r="J40" s="1016">
        <v>4739</v>
      </c>
      <c r="K40" s="1017">
        <v>22518</v>
      </c>
      <c r="L40" s="874">
        <v>19695</v>
      </c>
    </row>
    <row r="41" spans="1:12" ht="14.15" customHeight="1" x14ac:dyDescent="0.25">
      <c r="A41" s="932"/>
      <c r="B41" s="882"/>
      <c r="C41" s="883"/>
      <c r="D41" s="884"/>
      <c r="E41" s="884"/>
      <c r="F41" s="970"/>
      <c r="G41" s="969"/>
      <c r="H41" s="884"/>
      <c r="I41" s="884"/>
      <c r="J41" s="970"/>
      <c r="K41" s="969"/>
      <c r="L41" s="884"/>
    </row>
    <row r="42" spans="1:12" ht="14.15" customHeight="1" x14ac:dyDescent="0.25">
      <c r="A42" s="932" t="s">
        <v>493</v>
      </c>
      <c r="B42" s="882"/>
      <c r="C42" s="883"/>
      <c r="D42" s="884"/>
      <c r="E42" s="884"/>
      <c r="F42" s="970"/>
      <c r="G42" s="969"/>
      <c r="H42" s="884"/>
      <c r="I42" s="884"/>
      <c r="J42" s="970"/>
      <c r="K42" s="969"/>
      <c r="L42" s="884"/>
    </row>
    <row r="43" spans="1:12" ht="14.15" customHeight="1" x14ac:dyDescent="0.25">
      <c r="A43" s="936" t="s">
        <v>494</v>
      </c>
      <c r="B43" s="1018">
        <v>-11</v>
      </c>
      <c r="C43" s="965">
        <v>-57</v>
      </c>
      <c r="D43" s="874">
        <v>23</v>
      </c>
      <c r="E43" s="874">
        <v>-26</v>
      </c>
      <c r="F43" s="966">
        <v>-1362</v>
      </c>
      <c r="G43" s="965">
        <v>0</v>
      </c>
      <c r="H43" s="874">
        <v>7</v>
      </c>
      <c r="I43" s="874">
        <v>0</v>
      </c>
      <c r="J43" s="966">
        <v>0</v>
      </c>
      <c r="K43" s="965">
        <v>-1422</v>
      </c>
      <c r="L43" s="884">
        <v>7</v>
      </c>
    </row>
    <row r="44" spans="1:12" ht="14.15" customHeight="1" x14ac:dyDescent="0.25">
      <c r="A44" s="936" t="s">
        <v>548</v>
      </c>
      <c r="B44" s="872">
        <v>-15</v>
      </c>
      <c r="C44" s="873">
        <v>-16</v>
      </c>
      <c r="D44" s="874">
        <v>-17</v>
      </c>
      <c r="E44" s="874">
        <v>-17</v>
      </c>
      <c r="F44" s="876">
        <v>-18</v>
      </c>
      <c r="G44" s="873">
        <v>-19</v>
      </c>
      <c r="H44" s="874">
        <v>-17</v>
      </c>
      <c r="I44" s="874">
        <v>-18</v>
      </c>
      <c r="J44" s="966">
        <v>-18</v>
      </c>
      <c r="K44" s="965">
        <v>-68</v>
      </c>
      <c r="L44" s="874">
        <v>-72</v>
      </c>
    </row>
    <row r="45" spans="1:12" ht="14.15" customHeight="1" x14ac:dyDescent="0.25">
      <c r="A45" s="936" t="s">
        <v>549</v>
      </c>
      <c r="B45" s="872">
        <v>0</v>
      </c>
      <c r="C45" s="873">
        <v>-74</v>
      </c>
      <c r="D45" s="874">
        <v>0</v>
      </c>
      <c r="E45" s="874">
        <v>0</v>
      </c>
      <c r="F45" s="966">
        <v>0</v>
      </c>
      <c r="G45" s="965">
        <v>0</v>
      </c>
      <c r="H45" s="874">
        <v>-176</v>
      </c>
      <c r="I45" s="874">
        <v>0</v>
      </c>
      <c r="J45" s="966">
        <v>0</v>
      </c>
      <c r="K45" s="965">
        <v>-74</v>
      </c>
      <c r="L45" s="874">
        <v>-176</v>
      </c>
    </row>
    <row r="46" spans="1:12" ht="14.15" customHeight="1" x14ac:dyDescent="0.25">
      <c r="A46" s="936" t="s">
        <v>550</v>
      </c>
      <c r="B46" s="872">
        <v>0</v>
      </c>
      <c r="C46" s="873">
        <v>-373</v>
      </c>
      <c r="D46" s="874">
        <v>0</v>
      </c>
      <c r="E46" s="874">
        <v>0</v>
      </c>
      <c r="F46" s="966">
        <v>0</v>
      </c>
      <c r="G46" s="965">
        <v>-53</v>
      </c>
      <c r="H46" s="874">
        <v>0</v>
      </c>
      <c r="I46" s="874">
        <v>0</v>
      </c>
      <c r="J46" s="966">
        <v>0</v>
      </c>
      <c r="K46" s="965">
        <v>-373</v>
      </c>
      <c r="L46" s="874">
        <v>-53</v>
      </c>
    </row>
    <row r="47" spans="1:12" ht="14.15" customHeight="1" x14ac:dyDescent="0.25">
      <c r="A47" s="936" t="s">
        <v>551</v>
      </c>
      <c r="B47" s="872">
        <v>0</v>
      </c>
      <c r="C47" s="873">
        <v>0</v>
      </c>
      <c r="D47" s="880">
        <v>0</v>
      </c>
      <c r="E47" s="1019">
        <v>0</v>
      </c>
      <c r="F47" s="1020">
        <v>0</v>
      </c>
      <c r="G47" s="965">
        <v>-440</v>
      </c>
      <c r="H47" s="874">
        <v>0</v>
      </c>
      <c r="I47" s="874">
        <v>0</v>
      </c>
      <c r="J47" s="966">
        <v>0</v>
      </c>
      <c r="K47" s="965">
        <v>0</v>
      </c>
      <c r="L47" s="874">
        <v>-440</v>
      </c>
    </row>
    <row r="48" spans="1:12" ht="14.15" customHeight="1" x14ac:dyDescent="0.25">
      <c r="A48" s="931" t="s">
        <v>552</v>
      </c>
      <c r="B48" s="872">
        <v>-26</v>
      </c>
      <c r="C48" s="873">
        <v>-520</v>
      </c>
      <c r="D48" s="874">
        <v>6</v>
      </c>
      <c r="E48" s="874">
        <v>-43</v>
      </c>
      <c r="F48" s="966">
        <v>-1380</v>
      </c>
      <c r="G48" s="965">
        <v>-512</v>
      </c>
      <c r="H48" s="874">
        <v>-186</v>
      </c>
      <c r="I48" s="874">
        <v>-18</v>
      </c>
      <c r="J48" s="966">
        <v>-18</v>
      </c>
      <c r="K48" s="965">
        <v>-1937</v>
      </c>
      <c r="L48" s="874">
        <v>-734</v>
      </c>
    </row>
    <row r="49" spans="1:12" ht="14.15" customHeight="1" x14ac:dyDescent="0.25">
      <c r="A49" s="931"/>
      <c r="B49" s="882"/>
      <c r="C49" s="883"/>
      <c r="D49" s="884"/>
      <c r="E49" s="884"/>
      <c r="F49" s="970"/>
      <c r="G49" s="969"/>
      <c r="H49" s="884"/>
      <c r="I49" s="884"/>
      <c r="J49" s="970"/>
      <c r="K49" s="969"/>
      <c r="L49" s="884"/>
    </row>
    <row r="50" spans="1:12" ht="14.15" customHeight="1" x14ac:dyDescent="0.25">
      <c r="A50" s="942" t="s">
        <v>553</v>
      </c>
      <c r="B50" s="943">
        <v>5273</v>
      </c>
      <c r="C50" s="944">
        <v>5308</v>
      </c>
      <c r="D50" s="945">
        <v>5095</v>
      </c>
      <c r="E50" s="945">
        <v>5067</v>
      </c>
      <c r="F50" s="1021">
        <v>5111</v>
      </c>
      <c r="G50" s="1022">
        <v>4784</v>
      </c>
      <c r="H50" s="945">
        <v>4763</v>
      </c>
      <c r="I50" s="945">
        <v>4693</v>
      </c>
      <c r="J50" s="1021">
        <v>4721</v>
      </c>
      <c r="K50" s="1022">
        <v>20581</v>
      </c>
      <c r="L50" s="889">
        <v>18961</v>
      </c>
    </row>
    <row r="51" spans="1:12" ht="14.15" customHeight="1" x14ac:dyDescent="0.25">
      <c r="A51" s="1023"/>
      <c r="B51" s="1024"/>
      <c r="C51" s="1025"/>
      <c r="D51" s="1025"/>
      <c r="E51" s="1025"/>
      <c r="F51" s="1025"/>
      <c r="G51" s="1025"/>
      <c r="H51" s="1025"/>
      <c r="I51" s="1025"/>
      <c r="J51" s="1025"/>
      <c r="K51" s="1025"/>
      <c r="L51" s="1025"/>
    </row>
    <row r="52" spans="1:12" ht="10.5" customHeight="1" x14ac:dyDescent="0.25">
      <c r="A52" s="2556" t="s">
        <v>282</v>
      </c>
      <c r="B52" s="2556" t="s">
        <v>14</v>
      </c>
      <c r="C52" s="2556" t="s">
        <v>14</v>
      </c>
      <c r="D52" s="2556" t="s">
        <v>14</v>
      </c>
      <c r="E52" s="2556" t="s">
        <v>14</v>
      </c>
      <c r="F52" s="2556" t="s">
        <v>14</v>
      </c>
      <c r="G52" s="2556" t="s">
        <v>14</v>
      </c>
      <c r="H52" s="2556" t="s">
        <v>14</v>
      </c>
      <c r="I52" s="2556" t="s">
        <v>14</v>
      </c>
      <c r="J52" s="2556" t="s">
        <v>14</v>
      </c>
      <c r="K52" s="2556" t="s">
        <v>14</v>
      </c>
      <c r="L52" s="1005"/>
    </row>
    <row r="53" spans="1:12" ht="10.5" customHeight="1" x14ac:dyDescent="0.25">
      <c r="A53" s="2556" t="s">
        <v>554</v>
      </c>
      <c r="B53" s="2556" t="s">
        <v>14</v>
      </c>
      <c r="C53" s="2556" t="s">
        <v>14</v>
      </c>
      <c r="D53" s="2556" t="s">
        <v>14</v>
      </c>
      <c r="E53" s="2556" t="s">
        <v>14</v>
      </c>
      <c r="F53" s="2556" t="s">
        <v>14</v>
      </c>
      <c r="G53" s="2556" t="s">
        <v>14</v>
      </c>
      <c r="H53" s="2556" t="s">
        <v>14</v>
      </c>
      <c r="I53" s="2556" t="s">
        <v>14</v>
      </c>
      <c r="J53" s="2556" t="s">
        <v>14</v>
      </c>
      <c r="K53" s="2556" t="s">
        <v>14</v>
      </c>
      <c r="L53" s="1005"/>
    </row>
    <row r="54" spans="1:12" ht="10.5" customHeight="1" x14ac:dyDescent="0.25">
      <c r="A54" s="2556" t="s">
        <v>555</v>
      </c>
      <c r="B54" s="2556" t="s">
        <v>14</v>
      </c>
      <c r="C54" s="2556" t="s">
        <v>14</v>
      </c>
      <c r="D54" s="2556" t="s">
        <v>14</v>
      </c>
      <c r="E54" s="2556" t="s">
        <v>14</v>
      </c>
      <c r="F54" s="2556" t="s">
        <v>14</v>
      </c>
      <c r="G54" s="2556" t="s">
        <v>14</v>
      </c>
      <c r="H54" s="2556" t="s">
        <v>14</v>
      </c>
      <c r="I54" s="2556" t="s">
        <v>14</v>
      </c>
      <c r="J54" s="2556" t="s">
        <v>14</v>
      </c>
      <c r="K54" s="2556" t="s">
        <v>14</v>
      </c>
      <c r="L54" s="1005"/>
    </row>
    <row r="55" spans="1:12" ht="10.5" customHeight="1" x14ac:dyDescent="0.25">
      <c r="A55" s="2554" t="s">
        <v>556</v>
      </c>
      <c r="B55" s="2554" t="s">
        <v>14</v>
      </c>
      <c r="C55" s="2554" t="s">
        <v>14</v>
      </c>
      <c r="D55" s="2554" t="s">
        <v>14</v>
      </c>
      <c r="E55" s="2554" t="s">
        <v>14</v>
      </c>
      <c r="F55" s="2554" t="s">
        <v>14</v>
      </c>
      <c r="G55" s="2554" t="s">
        <v>14</v>
      </c>
      <c r="H55" s="2554" t="s">
        <v>14</v>
      </c>
      <c r="I55" s="2554" t="s">
        <v>14</v>
      </c>
      <c r="J55" s="2554" t="s">
        <v>14</v>
      </c>
      <c r="K55" s="1005"/>
      <c r="L55" s="1005"/>
    </row>
    <row r="56" spans="1:12" ht="10.5" customHeight="1" x14ac:dyDescent="0.25">
      <c r="A56" s="2554" t="s">
        <v>557</v>
      </c>
      <c r="B56" s="2554" t="s">
        <v>14</v>
      </c>
      <c r="C56" s="2554" t="s">
        <v>14</v>
      </c>
      <c r="D56" s="2554" t="s">
        <v>14</v>
      </c>
      <c r="E56" s="2554" t="s">
        <v>14</v>
      </c>
      <c r="F56" s="2554" t="s">
        <v>14</v>
      </c>
      <c r="G56" s="2554" t="s">
        <v>14</v>
      </c>
      <c r="H56" s="2554" t="s">
        <v>14</v>
      </c>
      <c r="I56" s="2554" t="s">
        <v>14</v>
      </c>
      <c r="J56" s="2554" t="s">
        <v>14</v>
      </c>
      <c r="K56" s="2554" t="s">
        <v>14</v>
      </c>
      <c r="L56" s="2554" t="s">
        <v>14</v>
      </c>
    </row>
    <row r="57" spans="1:12" ht="10.5" customHeight="1" x14ac:dyDescent="0.25">
      <c r="A57" s="2554" t="s">
        <v>558</v>
      </c>
      <c r="B57" s="2554" t="s">
        <v>14</v>
      </c>
      <c r="C57" s="2554" t="s">
        <v>14</v>
      </c>
      <c r="D57" s="2554" t="s">
        <v>14</v>
      </c>
      <c r="E57" s="2554" t="s">
        <v>14</v>
      </c>
      <c r="F57" s="2554" t="s">
        <v>14</v>
      </c>
      <c r="G57" s="2554" t="s">
        <v>14</v>
      </c>
      <c r="H57" s="2554" t="s">
        <v>14</v>
      </c>
      <c r="I57" s="2554" t="s">
        <v>14</v>
      </c>
      <c r="J57" s="2554" t="s">
        <v>14</v>
      </c>
      <c r="K57" s="2554" t="s">
        <v>14</v>
      </c>
      <c r="L57" s="2554" t="s">
        <v>14</v>
      </c>
    </row>
  </sheetData>
  <mergeCells count="8">
    <mergeCell ref="A56:L56"/>
    <mergeCell ref="A57:L57"/>
    <mergeCell ref="A2:L2"/>
    <mergeCell ref="K3:L3"/>
    <mergeCell ref="A52:K52"/>
    <mergeCell ref="A53:K53"/>
    <mergeCell ref="A54:K54"/>
    <mergeCell ref="A55:J55"/>
  </mergeCells>
  <hyperlinks>
    <hyperlink ref="A1" location="ToC!A2" display="Back to Table of Contents" xr:uid="{9A46A77F-6C84-4D70-93E0-963C853B16AA}"/>
  </hyperlinks>
  <pageMargins left="0.5" right="0.5" top="0.5" bottom="0.5" header="0.25" footer="0.25"/>
  <pageSetup scale="66" orientation="landscape" r:id="rId1"/>
  <headerFooter>
    <oddFooter>&amp;L&amp;G&amp;C&amp;"Scotia,Regular"&amp;9Supplementary Financial Information (SFI)&amp;R12&amp;"Scotia,Regular"&amp;7</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7802B-DDCC-45F0-B8B0-37A6F3C027A9}">
  <sheetPr>
    <pageSetUpPr fitToPage="1"/>
  </sheetPr>
  <dimension ref="A1:J41"/>
  <sheetViews>
    <sheetView showGridLines="0" zoomScaleNormal="100" workbookViewId="0"/>
  </sheetViews>
  <sheetFormatPr defaultRowHeight="12.5" x14ac:dyDescent="0.25"/>
  <cols>
    <col min="1" max="1" width="68.26953125" style="23" customWidth="1"/>
    <col min="2" max="10" width="11.7265625" style="23" customWidth="1"/>
    <col min="11" max="16384" width="8.7265625" style="23"/>
  </cols>
  <sheetData>
    <row r="1" spans="1:10" ht="20" customHeight="1" x14ac:dyDescent="0.25">
      <c r="A1" s="22" t="s">
        <v>12</v>
      </c>
    </row>
    <row r="2" spans="1:10" ht="24" customHeight="1" x14ac:dyDescent="0.25">
      <c r="A2" s="2551" t="s">
        <v>559</v>
      </c>
      <c r="B2" s="2551" t="s">
        <v>14</v>
      </c>
      <c r="C2" s="2551" t="s">
        <v>14</v>
      </c>
      <c r="D2" s="2551" t="s">
        <v>14</v>
      </c>
      <c r="E2" s="2551" t="s">
        <v>14</v>
      </c>
      <c r="F2" s="2551" t="s">
        <v>14</v>
      </c>
      <c r="G2" s="2551" t="s">
        <v>14</v>
      </c>
      <c r="H2" s="2551" t="s">
        <v>14</v>
      </c>
      <c r="I2" s="2551" t="s">
        <v>14</v>
      </c>
      <c r="J2" s="2551" t="s">
        <v>14</v>
      </c>
    </row>
    <row r="3" spans="1:10" ht="15" customHeight="1" x14ac:dyDescent="0.25">
      <c r="A3" s="914"/>
      <c r="B3" s="1026"/>
      <c r="C3" s="2557"/>
      <c r="D3" s="2558" t="s">
        <v>14</v>
      </c>
      <c r="E3" s="2558" t="s">
        <v>14</v>
      </c>
      <c r="F3" s="2559" t="s">
        <v>14</v>
      </c>
      <c r="G3" s="2557"/>
      <c r="H3" s="2558" t="s">
        <v>14</v>
      </c>
      <c r="I3" s="2558" t="s">
        <v>14</v>
      </c>
      <c r="J3" s="2558" t="s">
        <v>14</v>
      </c>
    </row>
    <row r="4" spans="1:10" ht="15" customHeight="1" x14ac:dyDescent="0.25">
      <c r="A4" s="914" t="s">
        <v>560</v>
      </c>
      <c r="B4" s="1027" t="s">
        <v>167</v>
      </c>
      <c r="C4" s="1028" t="s">
        <v>168</v>
      </c>
      <c r="D4" s="1029" t="s">
        <v>169</v>
      </c>
      <c r="E4" s="1029" t="s">
        <v>170</v>
      </c>
      <c r="F4" s="1030" t="s">
        <v>171</v>
      </c>
      <c r="G4" s="1031" t="s">
        <v>172</v>
      </c>
      <c r="H4" s="1029" t="s">
        <v>173</v>
      </c>
      <c r="I4" s="1029" t="s">
        <v>174</v>
      </c>
      <c r="J4" s="1029" t="s">
        <v>175</v>
      </c>
    </row>
    <row r="5" spans="1:10" ht="15" customHeight="1" x14ac:dyDescent="0.25">
      <c r="A5" s="1032" t="s">
        <v>561</v>
      </c>
      <c r="B5" s="1027"/>
      <c r="C5" s="1028"/>
      <c r="D5" s="1029"/>
      <c r="E5" s="1029"/>
      <c r="F5" s="1030"/>
      <c r="G5" s="1033"/>
      <c r="H5" s="1034"/>
      <c r="I5" s="1034"/>
      <c r="J5" s="1034"/>
    </row>
    <row r="6" spans="1:10" ht="15" customHeight="1" x14ac:dyDescent="0.25">
      <c r="A6" s="1035" t="s">
        <v>562</v>
      </c>
      <c r="B6" s="1036">
        <v>73838</v>
      </c>
      <c r="C6" s="1037">
        <v>65967</v>
      </c>
      <c r="D6" s="1038">
        <v>69701</v>
      </c>
      <c r="E6" s="1039">
        <v>63577</v>
      </c>
      <c r="F6" s="1040">
        <v>70198</v>
      </c>
      <c r="G6" s="1037">
        <v>63860</v>
      </c>
      <c r="H6" s="1038">
        <v>58329</v>
      </c>
      <c r="I6" s="1038">
        <v>58631</v>
      </c>
      <c r="J6" s="1038">
        <v>67249</v>
      </c>
    </row>
    <row r="7" spans="1:10" ht="15" customHeight="1" x14ac:dyDescent="0.25">
      <c r="A7" s="1041" t="s">
        <v>563</v>
      </c>
      <c r="B7" s="1042">
        <v>11543</v>
      </c>
      <c r="C7" s="1043">
        <v>5156</v>
      </c>
      <c r="D7" s="1044">
        <v>5832</v>
      </c>
      <c r="E7" s="1044">
        <v>5971</v>
      </c>
      <c r="F7" s="1045">
        <v>3687</v>
      </c>
      <c r="G7" s="1043">
        <v>2540</v>
      </c>
      <c r="H7" s="1044">
        <v>2419</v>
      </c>
      <c r="I7" s="1044">
        <v>1253</v>
      </c>
      <c r="J7" s="1044">
        <v>807</v>
      </c>
    </row>
    <row r="8" spans="1:10" ht="15" customHeight="1" x14ac:dyDescent="0.25">
      <c r="A8" s="1041"/>
      <c r="B8" s="1046"/>
      <c r="C8" s="1047"/>
      <c r="D8" s="1048"/>
      <c r="E8" s="1048"/>
      <c r="F8" s="1049"/>
      <c r="G8" s="1047"/>
      <c r="H8" s="1048"/>
      <c r="I8" s="1048"/>
      <c r="J8" s="1048"/>
    </row>
    <row r="9" spans="1:10" ht="15" customHeight="1" x14ac:dyDescent="0.25">
      <c r="A9" s="1041" t="s">
        <v>564</v>
      </c>
      <c r="B9" s="1046"/>
      <c r="C9" s="1047"/>
      <c r="D9" s="1048"/>
      <c r="E9" s="1048"/>
      <c r="F9" s="1049"/>
      <c r="G9" s="1047"/>
      <c r="H9" s="1048"/>
      <c r="I9" s="1048"/>
      <c r="J9" s="1048"/>
    </row>
    <row r="10" spans="1:10" ht="15" customHeight="1" x14ac:dyDescent="0.25">
      <c r="A10" s="1050" t="s">
        <v>433</v>
      </c>
      <c r="B10" s="1042">
        <v>151821</v>
      </c>
      <c r="C10" s="1043">
        <v>140844</v>
      </c>
      <c r="D10" s="1044">
        <v>125442</v>
      </c>
      <c r="E10" s="1044">
        <v>118302</v>
      </c>
      <c r="F10" s="1045">
        <v>126019</v>
      </c>
      <c r="G10" s="1043">
        <v>119912</v>
      </c>
      <c r="H10" s="1044">
        <v>124117</v>
      </c>
      <c r="I10" s="1044">
        <v>123091</v>
      </c>
      <c r="J10" s="1044">
        <v>116864</v>
      </c>
    </row>
    <row r="11" spans="1:10" ht="15" customHeight="1" x14ac:dyDescent="0.25">
      <c r="A11" s="1050" t="s">
        <v>434</v>
      </c>
      <c r="B11" s="1042">
        <v>8052</v>
      </c>
      <c r="C11" s="1043">
        <v>8487</v>
      </c>
      <c r="D11" s="1044">
        <v>8097</v>
      </c>
      <c r="E11" s="1044">
        <v>7841</v>
      </c>
      <c r="F11" s="1045">
        <v>8048</v>
      </c>
      <c r="G11" s="1043">
        <v>7649</v>
      </c>
      <c r="H11" s="1044">
        <v>7642</v>
      </c>
      <c r="I11" s="1044">
        <v>7141</v>
      </c>
      <c r="J11" s="1044">
        <v>7640</v>
      </c>
    </row>
    <row r="12" spans="1:10" ht="15" customHeight="1" x14ac:dyDescent="0.25">
      <c r="A12" s="1050" t="s">
        <v>490</v>
      </c>
      <c r="B12" s="1042">
        <v>1170</v>
      </c>
      <c r="C12" s="1043">
        <v>2892</v>
      </c>
      <c r="D12" s="1044">
        <v>2946</v>
      </c>
      <c r="E12" s="1044">
        <v>2844</v>
      </c>
      <c r="F12" s="1045">
        <v>2641</v>
      </c>
      <c r="G12" s="1043">
        <v>2166</v>
      </c>
      <c r="H12" s="1044">
        <v>2240</v>
      </c>
      <c r="I12" s="1044">
        <v>2048</v>
      </c>
      <c r="J12" s="1044">
        <v>1883</v>
      </c>
    </row>
    <row r="13" spans="1:10" ht="15" customHeight="1" x14ac:dyDescent="0.25">
      <c r="A13" s="1050" t="s">
        <v>565</v>
      </c>
      <c r="B13" s="1042">
        <v>161043</v>
      </c>
      <c r="C13" s="1043">
        <v>152223</v>
      </c>
      <c r="D13" s="1044">
        <v>136485</v>
      </c>
      <c r="E13" s="1044">
        <v>128987</v>
      </c>
      <c r="F13" s="1045">
        <v>136708</v>
      </c>
      <c r="G13" s="1043">
        <v>129727</v>
      </c>
      <c r="H13" s="1044">
        <v>133999</v>
      </c>
      <c r="I13" s="1044">
        <v>132280</v>
      </c>
      <c r="J13" s="1044">
        <v>126387</v>
      </c>
    </row>
    <row r="14" spans="1:10" ht="15" customHeight="1" x14ac:dyDescent="0.25">
      <c r="A14" s="1051"/>
      <c r="B14" s="1046"/>
      <c r="C14" s="1047"/>
      <c r="D14" s="1048"/>
      <c r="E14" s="1048"/>
      <c r="F14" s="1049"/>
      <c r="G14" s="1047"/>
      <c r="H14" s="1048"/>
      <c r="I14" s="1048"/>
      <c r="J14" s="1048"/>
    </row>
    <row r="15" spans="1:10" ht="15" customHeight="1" x14ac:dyDescent="0.25">
      <c r="A15" s="1041" t="s">
        <v>566</v>
      </c>
      <c r="B15" s="1042">
        <v>215379</v>
      </c>
      <c r="C15" s="1043">
        <v>203008</v>
      </c>
      <c r="D15" s="1044">
        <v>185360</v>
      </c>
      <c r="E15" s="1044">
        <v>192632</v>
      </c>
      <c r="F15" s="1045">
        <v>195258</v>
      </c>
      <c r="G15" s="1043">
        <v>200543</v>
      </c>
      <c r="H15" s="1044">
        <v>193796</v>
      </c>
      <c r="I15" s="1044">
        <v>192858</v>
      </c>
      <c r="J15" s="1044">
        <v>199061</v>
      </c>
    </row>
    <row r="16" spans="1:10" ht="15" customHeight="1" x14ac:dyDescent="0.25">
      <c r="A16" s="1041" t="s">
        <v>567</v>
      </c>
      <c r="B16" s="1042">
        <v>47788</v>
      </c>
      <c r="C16" s="1043">
        <v>46531</v>
      </c>
      <c r="D16" s="1044">
        <v>43801</v>
      </c>
      <c r="E16" s="1044">
        <v>47937</v>
      </c>
      <c r="F16" s="1045">
        <v>48035</v>
      </c>
      <c r="G16" s="1043">
        <v>44379</v>
      </c>
      <c r="H16" s="1044">
        <v>39987</v>
      </c>
      <c r="I16" s="1044">
        <v>44856</v>
      </c>
      <c r="J16" s="1044">
        <v>39611</v>
      </c>
    </row>
    <row r="17" spans="1:10" ht="15" customHeight="1" x14ac:dyDescent="0.25">
      <c r="A17" s="1041" t="s">
        <v>568</v>
      </c>
      <c r="B17" s="1042">
        <v>142399</v>
      </c>
      <c r="C17" s="1043">
        <v>149948</v>
      </c>
      <c r="D17" s="1044">
        <v>149151</v>
      </c>
      <c r="E17" s="1044">
        <v>154291</v>
      </c>
      <c r="F17" s="1045">
        <v>153019</v>
      </c>
      <c r="G17" s="1043">
        <v>152832</v>
      </c>
      <c r="H17" s="1044">
        <v>151776</v>
      </c>
      <c r="I17" s="1044">
        <v>144784</v>
      </c>
      <c r="J17" s="1044">
        <v>140259</v>
      </c>
    </row>
    <row r="18" spans="1:10" ht="15" customHeight="1" x14ac:dyDescent="0.25">
      <c r="A18" s="1050"/>
      <c r="B18" s="1046"/>
      <c r="C18" s="1047"/>
      <c r="D18" s="1048"/>
      <c r="E18" s="1048"/>
      <c r="F18" s="1049"/>
      <c r="G18" s="1047"/>
      <c r="H18" s="1048"/>
      <c r="I18" s="1048"/>
      <c r="J18" s="1048"/>
    </row>
    <row r="19" spans="1:10" ht="15" customHeight="1" x14ac:dyDescent="0.25">
      <c r="A19" s="1041" t="s">
        <v>569</v>
      </c>
      <c r="B19" s="1046"/>
      <c r="C19" s="1047"/>
      <c r="D19" s="1048"/>
      <c r="E19" s="1048"/>
      <c r="F19" s="1049"/>
      <c r="G19" s="1047"/>
      <c r="H19" s="1048"/>
      <c r="I19" s="1048"/>
      <c r="J19" s="1048"/>
    </row>
    <row r="20" spans="1:10" ht="15" customHeight="1" x14ac:dyDescent="0.25">
      <c r="A20" s="1050" t="s">
        <v>302</v>
      </c>
      <c r="B20" s="1042">
        <v>368619</v>
      </c>
      <c r="C20" s="1043">
        <v>370191</v>
      </c>
      <c r="D20" s="1044">
        <v>360937</v>
      </c>
      <c r="E20" s="1044">
        <v>359792</v>
      </c>
      <c r="F20" s="1045">
        <v>358791</v>
      </c>
      <c r="G20" s="1043">
        <v>350941</v>
      </c>
      <c r="H20" s="1044">
        <v>348631</v>
      </c>
      <c r="I20" s="1044">
        <v>344168</v>
      </c>
      <c r="J20" s="1044">
        <v>341042</v>
      </c>
    </row>
    <row r="21" spans="1:10" ht="15" customHeight="1" x14ac:dyDescent="0.25">
      <c r="A21" s="1050" t="s">
        <v>342</v>
      </c>
      <c r="B21" s="1042">
        <v>107579</v>
      </c>
      <c r="C21" s="1043">
        <v>110567</v>
      </c>
      <c r="D21" s="1044">
        <v>107890</v>
      </c>
      <c r="E21" s="1044">
        <v>105953</v>
      </c>
      <c r="F21" s="1045">
        <v>106635</v>
      </c>
      <c r="G21" s="1043">
        <v>106379</v>
      </c>
      <c r="H21" s="1044">
        <v>106543</v>
      </c>
      <c r="I21" s="1044">
        <v>105528</v>
      </c>
      <c r="J21" s="1044">
        <v>104124</v>
      </c>
    </row>
    <row r="22" spans="1:10" ht="15" customHeight="1" x14ac:dyDescent="0.25">
      <c r="A22" s="1050" t="s">
        <v>343</v>
      </c>
      <c r="B22" s="1042">
        <v>16112</v>
      </c>
      <c r="C22" s="1043">
        <v>18045</v>
      </c>
      <c r="D22" s="1044">
        <v>17472</v>
      </c>
      <c r="E22" s="1044">
        <v>17224</v>
      </c>
      <c r="F22" s="1045">
        <v>17548</v>
      </c>
      <c r="G22" s="1043">
        <v>17374</v>
      </c>
      <c r="H22" s="1044">
        <v>17646</v>
      </c>
      <c r="I22" s="1044">
        <v>17579</v>
      </c>
      <c r="J22" s="1044">
        <v>17166</v>
      </c>
    </row>
    <row r="23" spans="1:10" ht="15" customHeight="1" x14ac:dyDescent="0.25">
      <c r="A23" s="1050" t="s">
        <v>570</v>
      </c>
      <c r="B23" s="1042">
        <v>270167</v>
      </c>
      <c r="C23" s="1043">
        <v>279705</v>
      </c>
      <c r="D23" s="1044">
        <v>282458</v>
      </c>
      <c r="E23" s="1044">
        <v>280487</v>
      </c>
      <c r="F23" s="1045">
        <v>290188</v>
      </c>
      <c r="G23" s="1043">
        <v>292671</v>
      </c>
      <c r="H23" s="1044">
        <v>292973</v>
      </c>
      <c r="I23" s="1044">
        <v>292758</v>
      </c>
      <c r="J23" s="1044">
        <v>287888</v>
      </c>
    </row>
    <row r="24" spans="1:10" ht="15" customHeight="1" x14ac:dyDescent="0.25">
      <c r="A24" s="1050" t="s">
        <v>571</v>
      </c>
      <c r="B24" s="1042">
        <v>762477</v>
      </c>
      <c r="C24" s="1043">
        <v>778508</v>
      </c>
      <c r="D24" s="1044">
        <v>768757</v>
      </c>
      <c r="E24" s="1044">
        <v>763456</v>
      </c>
      <c r="F24" s="1045">
        <v>773162</v>
      </c>
      <c r="G24" s="1043">
        <v>767365</v>
      </c>
      <c r="H24" s="1044">
        <v>765793</v>
      </c>
      <c r="I24" s="1044">
        <v>760033</v>
      </c>
      <c r="J24" s="1044">
        <v>750220</v>
      </c>
    </row>
    <row r="25" spans="1:10" ht="15" customHeight="1" x14ac:dyDescent="0.25">
      <c r="A25" s="1050" t="s">
        <v>572</v>
      </c>
      <c r="B25" s="1042">
        <v>7002</v>
      </c>
      <c r="C25" s="1043">
        <v>7463</v>
      </c>
      <c r="D25" s="1044">
        <v>7197</v>
      </c>
      <c r="E25" s="1044">
        <v>7084</v>
      </c>
      <c r="F25" s="1045">
        <v>6857</v>
      </c>
      <c r="G25" s="1043">
        <v>6536</v>
      </c>
      <c r="H25" s="1044">
        <v>6582</v>
      </c>
      <c r="I25" s="1044">
        <v>6507</v>
      </c>
      <c r="J25" s="1044">
        <v>6328</v>
      </c>
    </row>
    <row r="26" spans="1:10" ht="15" customHeight="1" x14ac:dyDescent="0.25">
      <c r="A26" s="1050" t="s">
        <v>573</v>
      </c>
      <c r="B26" s="1042">
        <v>755475</v>
      </c>
      <c r="C26" s="1043">
        <v>771045</v>
      </c>
      <c r="D26" s="1044">
        <v>761560</v>
      </c>
      <c r="E26" s="1044">
        <v>756372</v>
      </c>
      <c r="F26" s="1045">
        <v>766305</v>
      </c>
      <c r="G26" s="1043">
        <v>760829</v>
      </c>
      <c r="H26" s="1044">
        <v>759211</v>
      </c>
      <c r="I26" s="1044">
        <v>753526</v>
      </c>
      <c r="J26" s="1044">
        <v>743892</v>
      </c>
    </row>
    <row r="27" spans="1:10" ht="15" customHeight="1" x14ac:dyDescent="0.25">
      <c r="A27" s="1051"/>
      <c r="B27" s="1046"/>
      <c r="C27" s="1047"/>
      <c r="D27" s="1048"/>
      <c r="E27" s="1048"/>
      <c r="F27" s="1049"/>
      <c r="G27" s="1047"/>
      <c r="H27" s="1048"/>
      <c r="I27" s="1048"/>
      <c r="J27" s="1048"/>
    </row>
    <row r="28" spans="1:10" ht="15" customHeight="1" x14ac:dyDescent="0.25">
      <c r="A28" s="1041" t="s">
        <v>546</v>
      </c>
      <c r="B28" s="1046"/>
      <c r="C28" s="1047"/>
      <c r="D28" s="1048"/>
      <c r="E28" s="1048"/>
      <c r="F28" s="1049"/>
      <c r="G28" s="1047"/>
      <c r="H28" s="1048"/>
      <c r="I28" s="1048"/>
      <c r="J28" s="1048"/>
    </row>
    <row r="29" spans="1:10" ht="15" customHeight="1" x14ac:dyDescent="0.25">
      <c r="A29" s="1050" t="s">
        <v>574</v>
      </c>
      <c r="B29" s="1042">
        <v>173</v>
      </c>
      <c r="C29" s="1043">
        <v>177</v>
      </c>
      <c r="D29" s="1044">
        <v>133</v>
      </c>
      <c r="E29" s="1044">
        <v>189</v>
      </c>
      <c r="F29" s="1045">
        <v>207</v>
      </c>
      <c r="G29" s="1043">
        <v>148</v>
      </c>
      <c r="H29" s="1044">
        <v>3282</v>
      </c>
      <c r="I29" s="1044">
        <v>9117</v>
      </c>
      <c r="J29" s="1044">
        <v>15998</v>
      </c>
    </row>
    <row r="30" spans="1:10" ht="15" customHeight="1" x14ac:dyDescent="0.25">
      <c r="A30" s="1050" t="s">
        <v>575</v>
      </c>
      <c r="B30" s="1042">
        <v>2342</v>
      </c>
      <c r="C30" s="1043">
        <v>2649</v>
      </c>
      <c r="D30" s="1044">
        <v>2533</v>
      </c>
      <c r="E30" s="1044">
        <v>2418</v>
      </c>
      <c r="F30" s="1045">
        <v>2469</v>
      </c>
      <c r="G30" s="1043">
        <v>2374</v>
      </c>
      <c r="H30" s="1044">
        <v>2350</v>
      </c>
      <c r="I30" s="1044">
        <v>2326</v>
      </c>
      <c r="J30" s="1044">
        <v>2234</v>
      </c>
    </row>
    <row r="31" spans="1:10" ht="15" customHeight="1" x14ac:dyDescent="0.25">
      <c r="A31" s="1050" t="s">
        <v>576</v>
      </c>
      <c r="B31" s="1042">
        <v>40</v>
      </c>
      <c r="C31" s="1043">
        <v>39</v>
      </c>
      <c r="D31" s="1044">
        <v>38</v>
      </c>
      <c r="E31" s="1044">
        <v>36</v>
      </c>
      <c r="F31" s="1045">
        <v>36</v>
      </c>
      <c r="G31" s="1043">
        <v>36</v>
      </c>
      <c r="H31" s="1044">
        <v>36</v>
      </c>
      <c r="I31" s="1044">
        <v>36</v>
      </c>
      <c r="J31" s="1044">
        <v>36</v>
      </c>
    </row>
    <row r="32" spans="1:10" ht="15" customHeight="1" x14ac:dyDescent="0.25">
      <c r="A32" s="1050" t="s">
        <v>577</v>
      </c>
      <c r="B32" s="1042">
        <v>5235</v>
      </c>
      <c r="C32" s="1043">
        <v>4842</v>
      </c>
      <c r="D32" s="1044">
        <v>4755</v>
      </c>
      <c r="E32" s="1044">
        <v>4773</v>
      </c>
      <c r="F32" s="1045">
        <v>4866</v>
      </c>
      <c r="G32" s="1043">
        <v>5216</v>
      </c>
      <c r="H32" s="1044">
        <v>5348</v>
      </c>
      <c r="I32" s="1044">
        <v>5457</v>
      </c>
      <c r="J32" s="1044">
        <v>5483</v>
      </c>
    </row>
    <row r="33" spans="1:10" ht="15" customHeight="1" x14ac:dyDescent="0.25">
      <c r="A33" s="1050" t="s">
        <v>578</v>
      </c>
      <c r="B33" s="1042">
        <v>7579</v>
      </c>
      <c r="C33" s="1043">
        <v>6317</v>
      </c>
      <c r="D33" s="1044">
        <v>6029</v>
      </c>
      <c r="E33" s="1044">
        <v>5868</v>
      </c>
      <c r="F33" s="1045">
        <v>5940</v>
      </c>
      <c r="G33" s="1043">
        <v>1821</v>
      </c>
      <c r="H33" s="1044">
        <v>2107</v>
      </c>
      <c r="I33" s="1044">
        <v>2067</v>
      </c>
      <c r="J33" s="1044">
        <v>1957</v>
      </c>
    </row>
    <row r="34" spans="1:10" ht="15" customHeight="1" x14ac:dyDescent="0.25">
      <c r="A34" s="1050" t="s">
        <v>579</v>
      </c>
      <c r="B34" s="1042">
        <v>16122</v>
      </c>
      <c r="C34" s="1043">
        <v>16169</v>
      </c>
      <c r="D34" s="1044">
        <v>16067</v>
      </c>
      <c r="E34" s="1044">
        <v>16089</v>
      </c>
      <c r="F34" s="1045">
        <v>16218</v>
      </c>
      <c r="G34" s="1043">
        <v>16853</v>
      </c>
      <c r="H34" s="1044">
        <v>16969</v>
      </c>
      <c r="I34" s="1044">
        <v>17054</v>
      </c>
      <c r="J34" s="1044">
        <v>16981</v>
      </c>
    </row>
    <row r="35" spans="1:10" ht="15" customHeight="1" x14ac:dyDescent="0.25">
      <c r="A35" s="1050" t="s">
        <v>580</v>
      </c>
      <c r="B35" s="1042">
        <v>3284</v>
      </c>
      <c r="C35" s="1043">
        <v>3253</v>
      </c>
      <c r="D35" s="1044">
        <v>3045</v>
      </c>
      <c r="E35" s="1044">
        <v>2950</v>
      </c>
      <c r="F35" s="1045">
        <v>2892</v>
      </c>
      <c r="G35" s="1043">
        <v>2942</v>
      </c>
      <c r="H35" s="1044">
        <v>3177</v>
      </c>
      <c r="I35" s="1044">
        <v>3455</v>
      </c>
      <c r="J35" s="1044">
        <v>3186</v>
      </c>
    </row>
    <row r="36" spans="1:10" ht="15" customHeight="1" x14ac:dyDescent="0.25">
      <c r="A36" s="1050" t="s">
        <v>307</v>
      </c>
      <c r="B36" s="1042">
        <v>33739</v>
      </c>
      <c r="C36" s="1043">
        <v>32718</v>
      </c>
      <c r="D36" s="1044">
        <v>30196</v>
      </c>
      <c r="E36" s="1044">
        <v>33375</v>
      </c>
      <c r="F36" s="1045">
        <v>33313</v>
      </c>
      <c r="G36" s="1043">
        <v>27927</v>
      </c>
      <c r="H36" s="1044">
        <v>29580</v>
      </c>
      <c r="I36" s="1044">
        <v>31730</v>
      </c>
      <c r="J36" s="1044">
        <v>29745</v>
      </c>
    </row>
    <row r="37" spans="1:10" ht="15" customHeight="1" x14ac:dyDescent="0.25">
      <c r="A37" s="1050" t="s">
        <v>581</v>
      </c>
      <c r="B37" s="1042">
        <v>68514</v>
      </c>
      <c r="C37" s="1043">
        <v>66164</v>
      </c>
      <c r="D37" s="1044">
        <v>62796</v>
      </c>
      <c r="E37" s="1044">
        <v>65698</v>
      </c>
      <c r="F37" s="1045">
        <v>65941</v>
      </c>
      <c r="G37" s="1043">
        <v>57317</v>
      </c>
      <c r="H37" s="1044">
        <v>62849</v>
      </c>
      <c r="I37" s="1044">
        <v>71242</v>
      </c>
      <c r="J37" s="1044">
        <v>75620</v>
      </c>
    </row>
    <row r="38" spans="1:10" ht="15" customHeight="1" x14ac:dyDescent="0.25">
      <c r="A38" s="1052"/>
      <c r="B38" s="1042"/>
      <c r="C38" s="1043"/>
      <c r="D38" s="1044"/>
      <c r="E38" s="1044"/>
      <c r="F38" s="1045"/>
      <c r="G38" s="1043"/>
      <c r="H38" s="1044"/>
      <c r="I38" s="1044"/>
      <c r="J38" s="1044"/>
    </row>
    <row r="39" spans="1:10" ht="15" customHeight="1" x14ac:dyDescent="0.25">
      <c r="A39" s="1053" t="s">
        <v>582</v>
      </c>
      <c r="B39" s="1054">
        <v>1475979</v>
      </c>
      <c r="C39" s="1055">
        <v>1460042</v>
      </c>
      <c r="D39" s="1056">
        <v>1414686</v>
      </c>
      <c r="E39" s="1056">
        <v>1415465</v>
      </c>
      <c r="F39" s="1057">
        <v>1439151</v>
      </c>
      <c r="G39" s="1055">
        <v>1412027</v>
      </c>
      <c r="H39" s="1056">
        <v>1402366</v>
      </c>
      <c r="I39" s="1056">
        <v>1399430</v>
      </c>
      <c r="J39" s="1056">
        <v>1392886</v>
      </c>
    </row>
    <row r="40" spans="1:10" ht="15" customHeight="1" x14ac:dyDescent="0.25">
      <c r="A40" s="1058"/>
      <c r="B40" s="1059"/>
      <c r="C40" s="1060"/>
      <c r="D40" s="1060"/>
      <c r="E40" s="1060"/>
      <c r="F40" s="1060"/>
      <c r="G40" s="1060"/>
      <c r="H40" s="1060"/>
      <c r="I40" s="1060"/>
      <c r="J40" s="1060"/>
    </row>
    <row r="41" spans="1:10" ht="15" customHeight="1" x14ac:dyDescent="0.25">
      <c r="A41" s="2560"/>
      <c r="B41" s="2560" t="s">
        <v>14</v>
      </c>
      <c r="C41" s="2560" t="s">
        <v>14</v>
      </c>
      <c r="D41" s="2560" t="s">
        <v>14</v>
      </c>
      <c r="E41" s="2560" t="s">
        <v>14</v>
      </c>
      <c r="F41" s="2560" t="s">
        <v>14</v>
      </c>
      <c r="G41" s="2560" t="s">
        <v>14</v>
      </c>
      <c r="H41" s="2560" t="s">
        <v>14</v>
      </c>
      <c r="I41" s="2560" t="s">
        <v>14</v>
      </c>
      <c r="J41" s="2560" t="s">
        <v>14</v>
      </c>
    </row>
  </sheetData>
  <mergeCells count="4">
    <mergeCell ref="A2:J2"/>
    <mergeCell ref="C3:F3"/>
    <mergeCell ref="G3:J3"/>
    <mergeCell ref="A41:J41"/>
  </mergeCells>
  <hyperlinks>
    <hyperlink ref="A1" location="ToC!A2" display="Back to Table of Contents" xr:uid="{B754FF29-72EE-4EC3-9C16-09DCABF12AAF}"/>
  </hyperlinks>
  <pageMargins left="0.5" right="0.5" top="0.5" bottom="0.5" header="0.25" footer="0.25"/>
  <pageSetup scale="73" orientation="landscape" r:id="rId1"/>
  <headerFooter>
    <oddFooter>&amp;L&amp;G&amp;C&amp;"Scotia,Regular"&amp;9Supplementary Financial Information (SFI)&amp;R13&amp;"Scotia,Regular"&amp;7</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FDEA1-55F3-45DC-AB33-1DEBE28FD10C}">
  <sheetPr>
    <pageSetUpPr fitToPage="1"/>
  </sheetPr>
  <dimension ref="A1:J43"/>
  <sheetViews>
    <sheetView showGridLines="0" zoomScaleNormal="100" workbookViewId="0"/>
  </sheetViews>
  <sheetFormatPr defaultRowHeight="12.5" x14ac:dyDescent="0.25"/>
  <cols>
    <col min="1" max="1" width="65.1796875" style="23" customWidth="1"/>
    <col min="2" max="10" width="11.7265625" style="23" customWidth="1"/>
    <col min="11" max="16384" width="8.7265625" style="23"/>
  </cols>
  <sheetData>
    <row r="1" spans="1:10" ht="20" customHeight="1" x14ac:dyDescent="0.25">
      <c r="A1" s="22" t="s">
        <v>12</v>
      </c>
    </row>
    <row r="2" spans="1:10" ht="24" customHeight="1" x14ac:dyDescent="0.25">
      <c r="A2" s="2551" t="s">
        <v>583</v>
      </c>
      <c r="B2" s="2551" t="s">
        <v>14</v>
      </c>
      <c r="C2" s="2551" t="s">
        <v>14</v>
      </c>
      <c r="D2" s="2551" t="s">
        <v>14</v>
      </c>
      <c r="E2" s="2551" t="s">
        <v>14</v>
      </c>
      <c r="F2" s="2551" t="s">
        <v>14</v>
      </c>
      <c r="G2" s="2551" t="s">
        <v>14</v>
      </c>
      <c r="H2" s="2551" t="s">
        <v>14</v>
      </c>
      <c r="I2" s="2551" t="s">
        <v>14</v>
      </c>
      <c r="J2" s="2551" t="s">
        <v>14</v>
      </c>
    </row>
    <row r="3" spans="1:10" ht="15" customHeight="1" x14ac:dyDescent="0.25">
      <c r="A3" s="914"/>
      <c r="B3" s="1026"/>
      <c r="C3" s="2557"/>
      <c r="D3" s="2558" t="s">
        <v>14</v>
      </c>
      <c r="E3" s="2558" t="s">
        <v>14</v>
      </c>
      <c r="F3" s="2559" t="s">
        <v>14</v>
      </c>
      <c r="G3" s="2557"/>
      <c r="H3" s="2558" t="s">
        <v>14</v>
      </c>
      <c r="I3" s="2558" t="s">
        <v>14</v>
      </c>
      <c r="J3" s="2558" t="s">
        <v>14</v>
      </c>
    </row>
    <row r="4" spans="1:10" ht="15" customHeight="1" x14ac:dyDescent="0.25">
      <c r="A4" s="914" t="s">
        <v>560</v>
      </c>
      <c r="B4" s="1027" t="s">
        <v>167</v>
      </c>
      <c r="C4" s="1028" t="s">
        <v>168</v>
      </c>
      <c r="D4" s="1029" t="s">
        <v>169</v>
      </c>
      <c r="E4" s="1029" t="s">
        <v>170</v>
      </c>
      <c r="F4" s="1030" t="s">
        <v>171</v>
      </c>
      <c r="G4" s="1031" t="s">
        <v>172</v>
      </c>
      <c r="H4" s="1029" t="s">
        <v>173</v>
      </c>
      <c r="I4" s="1029" t="s">
        <v>174</v>
      </c>
      <c r="J4" s="1029" t="s">
        <v>175</v>
      </c>
    </row>
    <row r="5" spans="1:10" ht="15" customHeight="1" x14ac:dyDescent="0.25">
      <c r="A5" s="1032" t="s">
        <v>584</v>
      </c>
      <c r="B5" s="1027"/>
      <c r="C5" s="1028"/>
      <c r="D5" s="1029"/>
      <c r="E5" s="1029"/>
      <c r="F5" s="1030"/>
      <c r="G5" s="1031"/>
      <c r="H5" s="1029"/>
      <c r="I5" s="1029"/>
      <c r="J5" s="1029"/>
    </row>
    <row r="6" spans="1:10" ht="15" customHeight="1" x14ac:dyDescent="0.25">
      <c r="A6" s="1061" t="s">
        <v>194</v>
      </c>
      <c r="B6" s="1062"/>
      <c r="C6" s="1063"/>
      <c r="D6" s="1064"/>
      <c r="E6" s="1064"/>
      <c r="F6" s="1065"/>
      <c r="G6" s="1066"/>
      <c r="H6" s="1064"/>
      <c r="I6" s="1064"/>
      <c r="J6" s="1064"/>
    </row>
    <row r="7" spans="1:10" ht="15" customHeight="1" x14ac:dyDescent="0.25">
      <c r="A7" s="1050" t="s">
        <v>514</v>
      </c>
      <c r="B7" s="1067">
        <v>295199</v>
      </c>
      <c r="C7" s="1068">
        <v>301718</v>
      </c>
      <c r="D7" s="1069">
        <v>301464</v>
      </c>
      <c r="E7" s="1069">
        <v>301069</v>
      </c>
      <c r="F7" s="1070">
        <v>303798</v>
      </c>
      <c r="G7" s="1068">
        <v>298821</v>
      </c>
      <c r="H7" s="1069">
        <v>296750</v>
      </c>
      <c r="I7" s="1069">
        <v>292117</v>
      </c>
      <c r="J7" s="1069">
        <v>292576</v>
      </c>
    </row>
    <row r="8" spans="1:10" ht="15" customHeight="1" x14ac:dyDescent="0.25">
      <c r="A8" s="1050" t="s">
        <v>570</v>
      </c>
      <c r="B8" s="1067">
        <v>631375</v>
      </c>
      <c r="C8" s="1068">
        <v>627667</v>
      </c>
      <c r="D8" s="1069">
        <v>605934</v>
      </c>
      <c r="E8" s="1069">
        <v>604307</v>
      </c>
      <c r="F8" s="1070">
        <v>617874</v>
      </c>
      <c r="G8" s="1068">
        <v>600114</v>
      </c>
      <c r="H8" s="1069">
        <v>606964</v>
      </c>
      <c r="I8" s="1069">
        <v>605457</v>
      </c>
      <c r="J8" s="1069">
        <v>597114</v>
      </c>
    </row>
    <row r="9" spans="1:10" ht="15" customHeight="1" x14ac:dyDescent="0.25">
      <c r="A9" s="1050" t="s">
        <v>585</v>
      </c>
      <c r="B9" s="1067">
        <v>45108</v>
      </c>
      <c r="C9" s="1068">
        <v>36894</v>
      </c>
      <c r="D9" s="1069">
        <v>39444</v>
      </c>
      <c r="E9" s="1069">
        <v>40467</v>
      </c>
      <c r="F9" s="1070">
        <v>44377</v>
      </c>
      <c r="G9" s="1068">
        <v>44914</v>
      </c>
      <c r="H9" s="1069">
        <v>45487</v>
      </c>
      <c r="I9" s="1069">
        <v>44454</v>
      </c>
      <c r="J9" s="1069">
        <v>50083</v>
      </c>
    </row>
    <row r="10" spans="1:10" ht="15" customHeight="1" x14ac:dyDescent="0.25">
      <c r="A10" s="1051" t="s">
        <v>435</v>
      </c>
      <c r="B10" s="1067">
        <v>971682</v>
      </c>
      <c r="C10" s="1068">
        <v>966279</v>
      </c>
      <c r="D10" s="1069">
        <v>946842</v>
      </c>
      <c r="E10" s="1069">
        <v>945843</v>
      </c>
      <c r="F10" s="1070">
        <v>966049</v>
      </c>
      <c r="G10" s="1068">
        <v>943849</v>
      </c>
      <c r="H10" s="1069">
        <v>949201</v>
      </c>
      <c r="I10" s="1069">
        <v>942028</v>
      </c>
      <c r="J10" s="1069">
        <v>939773</v>
      </c>
    </row>
    <row r="11" spans="1:10" ht="15" customHeight="1" x14ac:dyDescent="0.25">
      <c r="A11" s="1051"/>
      <c r="B11" s="1067"/>
      <c r="C11" s="1068"/>
      <c r="D11" s="1069"/>
      <c r="E11" s="1069"/>
      <c r="F11" s="1070"/>
      <c r="G11" s="1068"/>
      <c r="H11" s="1069"/>
      <c r="I11" s="1069"/>
      <c r="J11" s="1069"/>
    </row>
    <row r="12" spans="1:10" ht="15" customHeight="1" x14ac:dyDescent="0.25">
      <c r="A12" s="1051" t="s">
        <v>586</v>
      </c>
      <c r="B12" s="1067">
        <v>47740</v>
      </c>
      <c r="C12" s="1068">
        <v>47165</v>
      </c>
      <c r="D12" s="1069">
        <v>43536</v>
      </c>
      <c r="E12" s="1069">
        <v>39127</v>
      </c>
      <c r="F12" s="1070">
        <v>39594</v>
      </c>
      <c r="G12" s="1068">
        <v>36341</v>
      </c>
      <c r="H12" s="1069">
        <v>37754</v>
      </c>
      <c r="I12" s="1069">
        <v>32987</v>
      </c>
      <c r="J12" s="1069">
        <v>32074</v>
      </c>
    </row>
    <row r="13" spans="1:10" ht="15" customHeight="1" x14ac:dyDescent="0.35">
      <c r="A13" s="1051"/>
      <c r="B13" s="1071"/>
      <c r="C13" s="1068"/>
      <c r="D13" s="1072"/>
      <c r="E13" s="1072"/>
      <c r="F13" s="1073"/>
      <c r="G13" s="1068"/>
      <c r="H13" s="1069"/>
      <c r="I13" s="1069"/>
      <c r="J13" s="1069"/>
    </row>
    <row r="14" spans="1:10" ht="15" customHeight="1" x14ac:dyDescent="0.35">
      <c r="A14" s="1051" t="s">
        <v>490</v>
      </c>
      <c r="B14" s="1071"/>
      <c r="C14" s="1068"/>
      <c r="D14" s="1072"/>
      <c r="E14" s="1072"/>
      <c r="F14" s="1073"/>
      <c r="G14" s="1068"/>
      <c r="H14" s="1069"/>
      <c r="I14" s="1069"/>
      <c r="J14" s="1069"/>
    </row>
    <row r="15" spans="1:10" ht="15" customHeight="1" x14ac:dyDescent="0.25">
      <c r="A15" s="1050" t="s">
        <v>587</v>
      </c>
      <c r="B15" s="1067">
        <v>174</v>
      </c>
      <c r="C15" s="1068">
        <v>178</v>
      </c>
      <c r="D15" s="1069">
        <v>134</v>
      </c>
      <c r="E15" s="1069">
        <v>190</v>
      </c>
      <c r="F15" s="1070">
        <v>210</v>
      </c>
      <c r="G15" s="1068">
        <v>149</v>
      </c>
      <c r="H15" s="1069">
        <v>3330</v>
      </c>
      <c r="I15" s="1069">
        <v>9205</v>
      </c>
      <c r="J15" s="1069">
        <v>16094</v>
      </c>
    </row>
    <row r="16" spans="1:10" ht="15" customHeight="1" x14ac:dyDescent="0.25">
      <c r="A16" s="1050" t="s">
        <v>588</v>
      </c>
      <c r="B16" s="1067">
        <v>33147</v>
      </c>
      <c r="C16" s="1068">
        <v>38104</v>
      </c>
      <c r="D16" s="1069">
        <v>34675</v>
      </c>
      <c r="E16" s="1069">
        <v>36543</v>
      </c>
      <c r="F16" s="1070">
        <v>34855</v>
      </c>
      <c r="G16" s="1068">
        <v>35042</v>
      </c>
      <c r="H16" s="1069">
        <v>32672</v>
      </c>
      <c r="I16" s="1069">
        <v>37780</v>
      </c>
      <c r="J16" s="1069">
        <v>43621</v>
      </c>
    </row>
    <row r="17" spans="1:10" ht="15" customHeight="1" x14ac:dyDescent="0.25">
      <c r="A17" s="1050" t="s">
        <v>589</v>
      </c>
      <c r="B17" s="1067">
        <v>58165</v>
      </c>
      <c r="C17" s="1068">
        <v>56031</v>
      </c>
      <c r="D17" s="1069">
        <v>52916</v>
      </c>
      <c r="E17" s="1069">
        <v>61933</v>
      </c>
      <c r="F17" s="1070">
        <v>59847</v>
      </c>
      <c r="G17" s="1068">
        <v>51260</v>
      </c>
      <c r="H17" s="1069">
        <v>47364</v>
      </c>
      <c r="I17" s="1069">
        <v>52861</v>
      </c>
      <c r="J17" s="1069">
        <v>47134</v>
      </c>
    </row>
    <row r="18" spans="1:10" ht="29.15" customHeight="1" x14ac:dyDescent="0.25">
      <c r="A18" s="1074" t="s">
        <v>590</v>
      </c>
      <c r="B18" s="1067">
        <v>204760</v>
      </c>
      <c r="C18" s="1068">
        <v>189144</v>
      </c>
      <c r="D18" s="1069">
        <v>182223</v>
      </c>
      <c r="E18" s="1069">
        <v>177987</v>
      </c>
      <c r="F18" s="1070">
        <v>182259</v>
      </c>
      <c r="G18" s="1068">
        <v>190449</v>
      </c>
      <c r="H18" s="1069">
        <v>178595</v>
      </c>
      <c r="I18" s="1069">
        <v>173602</v>
      </c>
      <c r="J18" s="1069">
        <v>162115</v>
      </c>
    </row>
    <row r="19" spans="1:10" ht="15" customHeight="1" x14ac:dyDescent="0.25">
      <c r="A19" s="1050" t="s">
        <v>591</v>
      </c>
      <c r="B19" s="1067">
        <v>598</v>
      </c>
      <c r="C19" s="1068">
        <v>942</v>
      </c>
      <c r="D19" s="1069">
        <v>774</v>
      </c>
      <c r="E19" s="1069">
        <v>777</v>
      </c>
      <c r="F19" s="1070">
        <v>455</v>
      </c>
      <c r="G19" s="1068">
        <v>1070</v>
      </c>
      <c r="H19" s="1069">
        <v>1038</v>
      </c>
      <c r="I19" s="1069">
        <v>566</v>
      </c>
      <c r="J19" s="1069">
        <v>1000</v>
      </c>
    </row>
    <row r="20" spans="1:10" ht="15" customHeight="1" x14ac:dyDescent="0.25">
      <c r="A20" s="1050" t="s">
        <v>592</v>
      </c>
      <c r="B20" s="1067">
        <v>5807</v>
      </c>
      <c r="C20" s="1068">
        <v>7692</v>
      </c>
      <c r="D20" s="1069">
        <v>7604</v>
      </c>
      <c r="E20" s="1069">
        <v>7891</v>
      </c>
      <c r="F20" s="1070">
        <v>8042</v>
      </c>
      <c r="G20" s="1068">
        <v>7833</v>
      </c>
      <c r="H20" s="1069">
        <v>7716</v>
      </c>
      <c r="I20" s="1069">
        <v>8129</v>
      </c>
      <c r="J20" s="1069">
        <v>7984</v>
      </c>
    </row>
    <row r="21" spans="1:10" ht="15" customHeight="1" x14ac:dyDescent="0.25">
      <c r="A21" s="1050" t="s">
        <v>593</v>
      </c>
      <c r="B21" s="1067">
        <v>606</v>
      </c>
      <c r="C21" s="1068">
        <v>682</v>
      </c>
      <c r="D21" s="1069">
        <v>369</v>
      </c>
      <c r="E21" s="1069">
        <v>365</v>
      </c>
      <c r="F21" s="1070">
        <v>401</v>
      </c>
      <c r="G21" s="1068">
        <v>440</v>
      </c>
      <c r="H21" s="1069">
        <v>537</v>
      </c>
      <c r="I21" s="1069">
        <v>459</v>
      </c>
      <c r="J21" s="1069">
        <v>572</v>
      </c>
    </row>
    <row r="22" spans="1:10" ht="15" customHeight="1" x14ac:dyDescent="0.25">
      <c r="A22" s="1050" t="s">
        <v>594</v>
      </c>
      <c r="B22" s="1067">
        <v>1499</v>
      </c>
      <c r="C22" s="1068">
        <v>1414</v>
      </c>
      <c r="D22" s="1069">
        <v>1419</v>
      </c>
      <c r="E22" s="1069">
        <v>1504</v>
      </c>
      <c r="F22" s="1070">
        <v>1433</v>
      </c>
      <c r="G22" s="1068">
        <v>1397</v>
      </c>
      <c r="H22" s="1069">
        <v>1416</v>
      </c>
      <c r="I22" s="1069">
        <v>1451</v>
      </c>
      <c r="J22" s="1069">
        <v>1445</v>
      </c>
    </row>
    <row r="23" spans="1:10" ht="15" customHeight="1" x14ac:dyDescent="0.25">
      <c r="A23" s="1050" t="s">
        <v>490</v>
      </c>
      <c r="B23" s="1067">
        <v>62779</v>
      </c>
      <c r="C23" s="1068">
        <v>63824</v>
      </c>
      <c r="D23" s="1069">
        <v>58711</v>
      </c>
      <c r="E23" s="1069">
        <v>56799</v>
      </c>
      <c r="F23" s="1070">
        <v>59585</v>
      </c>
      <c r="G23" s="1068">
        <v>60121</v>
      </c>
      <c r="H23" s="1069">
        <v>59524</v>
      </c>
      <c r="I23" s="1069">
        <v>59287</v>
      </c>
      <c r="J23" s="1069">
        <v>60622</v>
      </c>
    </row>
    <row r="24" spans="1:10" ht="15" customHeight="1" x14ac:dyDescent="0.25">
      <c r="A24" s="1050" t="s">
        <v>595</v>
      </c>
      <c r="B24" s="1067">
        <v>367535</v>
      </c>
      <c r="C24" s="1068">
        <v>358011</v>
      </c>
      <c r="D24" s="1069">
        <v>338825</v>
      </c>
      <c r="E24" s="1069">
        <v>343989</v>
      </c>
      <c r="F24" s="1070">
        <v>347087</v>
      </c>
      <c r="G24" s="1068">
        <v>347761</v>
      </c>
      <c r="H24" s="1069">
        <v>332192</v>
      </c>
      <c r="I24" s="1069">
        <v>343340</v>
      </c>
      <c r="J24" s="1069">
        <v>340587</v>
      </c>
    </row>
    <row r="25" spans="1:10" ht="15" customHeight="1" x14ac:dyDescent="0.25">
      <c r="A25" s="1041" t="s">
        <v>596</v>
      </c>
      <c r="B25" s="1067">
        <v>1386957</v>
      </c>
      <c r="C25" s="1068">
        <v>1371455</v>
      </c>
      <c r="D25" s="1069">
        <v>1329203</v>
      </c>
      <c r="E25" s="1069">
        <v>1328959</v>
      </c>
      <c r="F25" s="1070">
        <v>1352730</v>
      </c>
      <c r="G25" s="1068">
        <v>1327951</v>
      </c>
      <c r="H25" s="1069">
        <v>1319147</v>
      </c>
      <c r="I25" s="1069">
        <v>1318355</v>
      </c>
      <c r="J25" s="1069">
        <v>1312434</v>
      </c>
    </row>
    <row r="26" spans="1:10" ht="15" customHeight="1" x14ac:dyDescent="0.25">
      <c r="A26" s="1075"/>
      <c r="B26" s="1076"/>
      <c r="C26" s="1077"/>
      <c r="D26" s="1078"/>
      <c r="E26" s="1078"/>
      <c r="F26" s="1079"/>
      <c r="G26" s="1077"/>
      <c r="H26" s="1078"/>
      <c r="I26" s="1078"/>
      <c r="J26" s="1078"/>
    </row>
    <row r="27" spans="1:10" ht="15" customHeight="1" x14ac:dyDescent="0.25">
      <c r="A27" s="1032" t="s">
        <v>597</v>
      </c>
      <c r="B27" s="1027"/>
      <c r="C27" s="1028"/>
      <c r="D27" s="1029"/>
      <c r="E27" s="1029"/>
      <c r="F27" s="1030"/>
      <c r="G27" s="1080"/>
      <c r="H27" s="1081"/>
      <c r="I27" s="1081"/>
      <c r="J27" s="1081"/>
    </row>
    <row r="28" spans="1:10" ht="15" customHeight="1" x14ac:dyDescent="0.25">
      <c r="A28" s="1035" t="s">
        <v>598</v>
      </c>
      <c r="B28" s="1062"/>
      <c r="C28" s="1063"/>
      <c r="D28" s="1064"/>
      <c r="E28" s="1064"/>
      <c r="F28" s="1065"/>
      <c r="G28" s="1082"/>
      <c r="H28" s="1083"/>
      <c r="I28" s="1083"/>
      <c r="J28" s="1083"/>
    </row>
    <row r="29" spans="1:10" ht="15" customHeight="1" x14ac:dyDescent="0.25">
      <c r="A29" s="1050" t="s">
        <v>599</v>
      </c>
      <c r="B29" s="1067">
        <v>22089</v>
      </c>
      <c r="C29" s="1068">
        <v>22067</v>
      </c>
      <c r="D29" s="1069">
        <v>22089</v>
      </c>
      <c r="E29" s="1069">
        <v>22138</v>
      </c>
      <c r="F29" s="1070">
        <v>22136</v>
      </c>
      <c r="G29" s="1068">
        <v>22054</v>
      </c>
      <c r="H29" s="1069">
        <v>21549</v>
      </c>
      <c r="I29" s="1069">
        <v>21066</v>
      </c>
      <c r="J29" s="1069">
        <v>20599</v>
      </c>
    </row>
    <row r="30" spans="1:10" ht="15" customHeight="1" x14ac:dyDescent="0.25">
      <c r="A30" s="1050" t="s">
        <v>600</v>
      </c>
      <c r="B30" s="1067">
        <v>59299</v>
      </c>
      <c r="C30" s="1068">
        <v>58916</v>
      </c>
      <c r="D30" s="1069">
        <v>58703</v>
      </c>
      <c r="E30" s="1069">
        <v>57965</v>
      </c>
      <c r="F30" s="1070">
        <v>57445</v>
      </c>
      <c r="G30" s="1068">
        <v>57751</v>
      </c>
      <c r="H30" s="1069">
        <v>57541</v>
      </c>
      <c r="I30" s="1069">
        <v>57081</v>
      </c>
      <c r="J30" s="1069">
        <v>56443</v>
      </c>
    </row>
    <row r="31" spans="1:10" ht="15" customHeight="1" x14ac:dyDescent="0.25">
      <c r="A31" s="1050" t="s">
        <v>601</v>
      </c>
      <c r="B31" s="1042">
        <v>-3688</v>
      </c>
      <c r="C31" s="1043">
        <v>-3826</v>
      </c>
      <c r="D31" s="1044">
        <v>-5310</v>
      </c>
      <c r="E31" s="1044">
        <v>-5191</v>
      </c>
      <c r="F31" s="1045">
        <v>-4789</v>
      </c>
      <c r="G31" s="1043">
        <v>-6147</v>
      </c>
      <c r="H31" s="1044">
        <v>-6298</v>
      </c>
      <c r="I31" s="1044">
        <v>-7502</v>
      </c>
      <c r="J31" s="1044">
        <v>-6998</v>
      </c>
    </row>
    <row r="32" spans="1:10" ht="15" customHeight="1" x14ac:dyDescent="0.25">
      <c r="A32" s="1050" t="s">
        <v>602</v>
      </c>
      <c r="B32" s="1042">
        <v>-51</v>
      </c>
      <c r="C32" s="1043">
        <v>-230</v>
      </c>
      <c r="D32" s="1044">
        <v>-224</v>
      </c>
      <c r="E32" s="1044">
        <v>-226</v>
      </c>
      <c r="F32" s="1045">
        <v>-229</v>
      </c>
      <c r="G32" s="1043">
        <v>-68</v>
      </c>
      <c r="H32" s="1044">
        <v>-67</v>
      </c>
      <c r="I32" s="1044">
        <v>-68</v>
      </c>
      <c r="J32" s="1044">
        <v>-67</v>
      </c>
    </row>
    <row r="33" spans="1:10" ht="15" customHeight="1" x14ac:dyDescent="0.25">
      <c r="A33" s="1050" t="s">
        <v>603</v>
      </c>
      <c r="B33" s="1067">
        <v>77649</v>
      </c>
      <c r="C33" s="1068">
        <v>76927</v>
      </c>
      <c r="D33" s="1069">
        <v>75258</v>
      </c>
      <c r="E33" s="1069">
        <v>74686</v>
      </c>
      <c r="F33" s="1070">
        <v>74563</v>
      </c>
      <c r="G33" s="1068">
        <v>73590</v>
      </c>
      <c r="H33" s="1069">
        <v>72725</v>
      </c>
      <c r="I33" s="1069">
        <v>70577</v>
      </c>
      <c r="J33" s="1069">
        <v>69977</v>
      </c>
    </row>
    <row r="34" spans="1:10" ht="15" customHeight="1" x14ac:dyDescent="0.25">
      <c r="A34" s="1051"/>
      <c r="B34" s="1046"/>
      <c r="C34" s="1047"/>
      <c r="D34" s="1048"/>
      <c r="E34" s="1048"/>
      <c r="F34" s="1049"/>
      <c r="G34" s="1047"/>
      <c r="H34" s="1048"/>
      <c r="I34" s="1048"/>
      <c r="J34" s="1048"/>
    </row>
    <row r="35" spans="1:10" ht="15" customHeight="1" x14ac:dyDescent="0.25">
      <c r="A35" s="1051" t="s">
        <v>604</v>
      </c>
      <c r="B35" s="1067">
        <v>9939</v>
      </c>
      <c r="C35" s="1068">
        <v>9939</v>
      </c>
      <c r="D35" s="1069">
        <v>8544</v>
      </c>
      <c r="E35" s="1069">
        <v>10232</v>
      </c>
      <c r="F35" s="1070">
        <v>10232</v>
      </c>
      <c r="G35" s="1068">
        <v>8779</v>
      </c>
      <c r="H35" s="1069">
        <v>8779</v>
      </c>
      <c r="I35" s="1069">
        <v>8779</v>
      </c>
      <c r="J35" s="1069">
        <v>8779</v>
      </c>
    </row>
    <row r="36" spans="1:10" ht="15" customHeight="1" x14ac:dyDescent="0.25">
      <c r="A36" s="1051" t="s">
        <v>605</v>
      </c>
      <c r="B36" s="1067">
        <v>87588</v>
      </c>
      <c r="C36" s="1068">
        <v>86866</v>
      </c>
      <c r="D36" s="1069">
        <v>83802</v>
      </c>
      <c r="E36" s="1069">
        <v>84918</v>
      </c>
      <c r="F36" s="1070">
        <v>84795</v>
      </c>
      <c r="G36" s="1068">
        <v>82369</v>
      </c>
      <c r="H36" s="1069">
        <v>81504</v>
      </c>
      <c r="I36" s="1069">
        <v>79356</v>
      </c>
      <c r="J36" s="1069">
        <v>78756</v>
      </c>
    </row>
    <row r="37" spans="1:10" ht="15" customHeight="1" x14ac:dyDescent="0.25">
      <c r="A37" s="1051"/>
      <c r="B37" s="1067"/>
      <c r="C37" s="1068"/>
      <c r="D37" s="1069"/>
      <c r="E37" s="1069"/>
      <c r="F37" s="1070"/>
      <c r="G37" s="1068"/>
      <c r="H37" s="1069"/>
      <c r="I37" s="1069"/>
      <c r="J37" s="1069"/>
    </row>
    <row r="38" spans="1:10" ht="15" customHeight="1" x14ac:dyDescent="0.25">
      <c r="A38" s="1051" t="s">
        <v>606</v>
      </c>
      <c r="B38" s="1067">
        <v>1434</v>
      </c>
      <c r="C38" s="1068">
        <v>1721</v>
      </c>
      <c r="D38" s="1069">
        <v>1681</v>
      </c>
      <c r="E38" s="1069">
        <v>1588</v>
      </c>
      <c r="F38" s="1070">
        <v>1626</v>
      </c>
      <c r="G38" s="1068">
        <v>1707</v>
      </c>
      <c r="H38" s="1069">
        <v>1715</v>
      </c>
      <c r="I38" s="1069">
        <v>1719</v>
      </c>
      <c r="J38" s="1069">
        <v>1696</v>
      </c>
    </row>
    <row r="39" spans="1:10" ht="15" customHeight="1" x14ac:dyDescent="0.25">
      <c r="A39" s="1041" t="s">
        <v>607</v>
      </c>
      <c r="B39" s="1067">
        <v>89022</v>
      </c>
      <c r="C39" s="1068">
        <v>88587</v>
      </c>
      <c r="D39" s="1069">
        <v>85483</v>
      </c>
      <c r="E39" s="1069">
        <v>86506</v>
      </c>
      <c r="F39" s="1070">
        <v>86421</v>
      </c>
      <c r="G39" s="1068">
        <v>84076</v>
      </c>
      <c r="H39" s="1069">
        <v>83219</v>
      </c>
      <c r="I39" s="1069">
        <v>81075</v>
      </c>
      <c r="J39" s="1069">
        <v>80452</v>
      </c>
    </row>
    <row r="40" spans="1:10" ht="15" customHeight="1" x14ac:dyDescent="0.25">
      <c r="A40" s="1084"/>
      <c r="B40" s="1085"/>
      <c r="C40" s="1086"/>
      <c r="D40" s="1087"/>
      <c r="E40" s="1087"/>
      <c r="F40" s="1088"/>
      <c r="G40" s="1089"/>
      <c r="H40" s="1090"/>
      <c r="I40" s="1090"/>
      <c r="J40" s="1090"/>
    </row>
    <row r="41" spans="1:10" ht="15" customHeight="1" x14ac:dyDescent="0.25">
      <c r="A41" s="1053" t="s">
        <v>608</v>
      </c>
      <c r="B41" s="1091">
        <v>1475979</v>
      </c>
      <c r="C41" s="1092">
        <v>1460042</v>
      </c>
      <c r="D41" s="1093">
        <v>1414686</v>
      </c>
      <c r="E41" s="1093">
        <v>1415465</v>
      </c>
      <c r="F41" s="1094">
        <v>1439151</v>
      </c>
      <c r="G41" s="1092">
        <v>1412027</v>
      </c>
      <c r="H41" s="1093">
        <v>1402366</v>
      </c>
      <c r="I41" s="1093">
        <v>1399430</v>
      </c>
      <c r="J41" s="1093">
        <v>1392886</v>
      </c>
    </row>
    <row r="42" spans="1:10" ht="6" customHeight="1" x14ac:dyDescent="0.25">
      <c r="A42" s="1095"/>
      <c r="B42" s="1096"/>
      <c r="C42" s="1096"/>
      <c r="D42" s="1096"/>
      <c r="E42" s="1096"/>
      <c r="F42" s="1096"/>
      <c r="G42" s="1096"/>
      <c r="H42" s="1096"/>
      <c r="I42" s="1096"/>
      <c r="J42" s="1096"/>
    </row>
    <row r="43" spans="1:10" ht="6" customHeight="1" x14ac:dyDescent="0.25">
      <c r="A43" s="2560"/>
      <c r="B43" s="2560" t="s">
        <v>14</v>
      </c>
      <c r="C43" s="2560" t="s">
        <v>14</v>
      </c>
      <c r="D43" s="2560" t="s">
        <v>14</v>
      </c>
      <c r="E43" s="2560" t="s">
        <v>14</v>
      </c>
      <c r="F43" s="2560" t="s">
        <v>14</v>
      </c>
      <c r="G43" s="2560" t="s">
        <v>14</v>
      </c>
      <c r="H43" s="2560" t="s">
        <v>14</v>
      </c>
      <c r="I43" s="2560" t="s">
        <v>14</v>
      </c>
      <c r="J43" s="2560" t="s">
        <v>14</v>
      </c>
    </row>
  </sheetData>
  <mergeCells count="4">
    <mergeCell ref="A2:J2"/>
    <mergeCell ref="C3:F3"/>
    <mergeCell ref="G3:J3"/>
    <mergeCell ref="A43:J43"/>
  </mergeCells>
  <hyperlinks>
    <hyperlink ref="A1" location="ToC!A2" display="Back to Table of Contents" xr:uid="{A69BBE9B-BE95-498B-A2A9-D87C09A785DB}"/>
  </hyperlinks>
  <pageMargins left="0.5" right="0.5" top="0.5" bottom="0.5" header="0.25" footer="0.25"/>
  <pageSetup scale="74" orientation="landscape" r:id="rId1"/>
  <headerFooter>
    <oddFooter>&amp;L&amp;G&amp;C&amp;"Scotia,Regular"&amp;9Supplementary Financial Information (SFI)&amp;R14&amp;"Scotia,Regular"&amp;7</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663-D753-4788-9700-AB7B624AA6D2}">
  <sheetPr codeName="Sheet7">
    <pageSetUpPr fitToPage="1"/>
  </sheetPr>
  <dimension ref="A2:B56"/>
  <sheetViews>
    <sheetView showGridLines="0" zoomScale="90" zoomScaleNormal="90" workbookViewId="0"/>
  </sheetViews>
  <sheetFormatPr defaultRowHeight="15" customHeight="1" x14ac:dyDescent="0.35"/>
  <cols>
    <col min="1" max="1" width="172" customWidth="1"/>
    <col min="2" max="2" width="35.453125" customWidth="1"/>
  </cols>
  <sheetData>
    <row r="2" spans="1:2" ht="18" customHeight="1" x14ac:dyDescent="0.35">
      <c r="A2" s="4" t="s">
        <v>7</v>
      </c>
      <c r="B2" s="5" t="s">
        <v>8</v>
      </c>
    </row>
    <row r="3" spans="1:2" ht="20.149999999999999" customHeight="1" x14ac:dyDescent="0.35">
      <c r="A3" s="6" t="str">
        <f>Cover!C21</f>
        <v>For the period ended: January 31, 2026</v>
      </c>
      <c r="B3" s="7"/>
    </row>
    <row r="4" spans="1:2" ht="15" customHeight="1" x14ac:dyDescent="0.35">
      <c r="A4" s="8"/>
      <c r="B4" s="7"/>
    </row>
    <row r="5" spans="1:2" ht="15" customHeight="1" x14ac:dyDescent="0.35">
      <c r="A5" s="9" t="str">
        <f>HYPERLINK("#" &amp; "Notes_1!A2", "Notes ")</f>
        <v xml:space="preserve">Notes </v>
      </c>
      <c r="B5" s="10" t="str">
        <f>HYPERLINK("#" &amp; "Notes_1!A2", "Notes")</f>
        <v>Notes</v>
      </c>
    </row>
    <row r="6" spans="1:2" ht="15" customHeight="1" x14ac:dyDescent="0.35">
      <c r="A6" s="9" t="str">
        <f>HYPERLINK("#" &amp; "EDTF!A2", "Enhanced Disclosure Task Force (EDTF) Recommendations")</f>
        <v>Enhanced Disclosure Task Force (EDTF) Recommendations</v>
      </c>
      <c r="B6" s="10" t="str">
        <f>HYPERLINK("#" &amp; "EDTF!A2", "EDTF")</f>
        <v>EDTF</v>
      </c>
    </row>
    <row r="7" spans="1:2" ht="15" customHeight="1" x14ac:dyDescent="0.35">
      <c r="A7" s="9" t="str">
        <f>HYPERLINK("#" &amp; "1!A2", "Highlights")</f>
        <v>Highlights</v>
      </c>
      <c r="B7" s="10" t="str">
        <f>HYPERLINK("#" &amp; "1!A2", "1")</f>
        <v>1</v>
      </c>
    </row>
    <row r="8" spans="1:2" ht="15" customHeight="1" x14ac:dyDescent="0.35">
      <c r="A8" s="9" t="str">
        <f>HYPERLINK("#" &amp; "2!A2", "Common Share and Other Information")</f>
        <v>Common Share and Other Information</v>
      </c>
      <c r="B8" s="10" t="str">
        <f>HYPERLINK("#" &amp; "2!A2", "2")</f>
        <v>2</v>
      </c>
    </row>
    <row r="9" spans="1:2" ht="15" customHeight="1" x14ac:dyDescent="0.35">
      <c r="A9" s="9" t="str">
        <f>HYPERLINK("#" &amp; "3!A2", "Consolidated Statement of Income")</f>
        <v>Consolidated Statement of Income</v>
      </c>
      <c r="B9" s="10" t="str">
        <f>HYPERLINK("#" &amp; "3!A2", "3")</f>
        <v>3</v>
      </c>
    </row>
    <row r="10" spans="1:2" ht="15" customHeight="1" x14ac:dyDescent="0.35">
      <c r="A10" s="11"/>
      <c r="B10" s="12"/>
    </row>
    <row r="11" spans="1:2" ht="15" customHeight="1" x14ac:dyDescent="0.35">
      <c r="A11" s="13" t="s">
        <v>9</v>
      </c>
      <c r="B11" s="14"/>
    </row>
    <row r="12" spans="1:2" ht="15" customHeight="1" x14ac:dyDescent="0.35">
      <c r="A12" s="15" t="str">
        <f>HYPERLINK("#" &amp; "4!A2", "• Canadian Banking")</f>
        <v>• Canadian Banking</v>
      </c>
      <c r="B12" s="10" t="str">
        <f>HYPERLINK("#" &amp; "4!A2", "4")</f>
        <v>4</v>
      </c>
    </row>
    <row r="13" spans="1:2" ht="15" customHeight="1" x14ac:dyDescent="0.35">
      <c r="A13" s="15" t="str">
        <f>HYPERLINK("#" &amp; "5!A2", "• International Banking")</f>
        <v>• International Banking</v>
      </c>
      <c r="B13" s="10" t="str">
        <f>HYPERLINK("#" &amp; "5!A2", "5")</f>
        <v>5</v>
      </c>
    </row>
    <row r="14" spans="1:2" ht="15" customHeight="1" x14ac:dyDescent="0.35">
      <c r="A14" s="15" t="str">
        <f>HYPERLINK("#" &amp; "6!A2", "• International Banking (Constant Dollar)")</f>
        <v>• International Banking (Constant Dollar)</v>
      </c>
      <c r="B14" s="10" t="str">
        <f>HYPERLINK("#" &amp; "6!A2", "6")</f>
        <v>6</v>
      </c>
    </row>
    <row r="15" spans="1:2" ht="15" customHeight="1" x14ac:dyDescent="0.35">
      <c r="A15" s="15" t="str">
        <f>HYPERLINK("#" &amp; "7!A2", "• Global Wealth Management")</f>
        <v>• Global Wealth Management</v>
      </c>
      <c r="B15" s="10" t="str">
        <f>HYPERLINK("#" &amp; "7!A2", "7")</f>
        <v>7</v>
      </c>
    </row>
    <row r="16" spans="1:2" ht="15" customHeight="1" x14ac:dyDescent="0.35">
      <c r="A16" s="15" t="str">
        <f>HYPERLINK("#" &amp; "8!A2", "• Global Banking and Markets")</f>
        <v>• Global Banking and Markets</v>
      </c>
      <c r="B16" s="10" t="str">
        <f>HYPERLINK("#" &amp; "8!A2", "8")</f>
        <v>8</v>
      </c>
    </row>
    <row r="17" spans="1:2" ht="15" customHeight="1" x14ac:dyDescent="0.35">
      <c r="A17" s="15" t="str">
        <f>HYPERLINK("#" &amp; "9!A2", "• Other")</f>
        <v>• Other</v>
      </c>
      <c r="B17" s="10" t="str">
        <f>HYPERLINK("#" &amp; "9!A2", "9")</f>
        <v>9</v>
      </c>
    </row>
    <row r="18" spans="1:2" ht="15" customHeight="1" x14ac:dyDescent="0.35">
      <c r="A18" s="15"/>
      <c r="B18" s="16"/>
    </row>
    <row r="19" spans="1:2" ht="15" customHeight="1" x14ac:dyDescent="0.35">
      <c r="A19" s="9" t="str">
        <f>HYPERLINK("#" &amp; "10!A2", "Non-Interest Income")</f>
        <v>Non-Interest Income</v>
      </c>
      <c r="B19" s="10" t="str">
        <f>HYPERLINK("#" &amp; "10!A2", "10")</f>
        <v>10</v>
      </c>
    </row>
    <row r="20" spans="1:2" ht="15" customHeight="1" x14ac:dyDescent="0.35">
      <c r="A20" s="9" t="str">
        <f>HYPERLINK("#" &amp; "11!A2", "Revenue from Trading-Related Activities and Assets Under Administration and Management")</f>
        <v>Revenue from Trading-Related Activities and Assets Under Administration and Management</v>
      </c>
      <c r="B20" s="10" t="str">
        <f>HYPERLINK("#" &amp; "11!A2", "11")</f>
        <v>11</v>
      </c>
    </row>
    <row r="21" spans="1:2" ht="15" customHeight="1" x14ac:dyDescent="0.35">
      <c r="A21" s="9" t="str">
        <f>HYPERLINK("#" &amp; "12!A2", "Operating Expenses")</f>
        <v>Operating Expenses</v>
      </c>
      <c r="B21" s="10" t="str">
        <f>HYPERLINK("#" &amp; "12!A2", "12")</f>
        <v>12</v>
      </c>
    </row>
    <row r="22" spans="1:2" ht="15" customHeight="1" x14ac:dyDescent="0.35">
      <c r="A22" s="9" t="str">
        <f>HYPERLINK("#" &amp; "13!A2", "Consolidated Statement of Financial Position — Assets (Spot Balances)")</f>
        <v>Consolidated Statement of Financial Position — Assets (Spot Balances)</v>
      </c>
      <c r="B22" s="10" t="str">
        <f>HYPERLINK("#" &amp; "13!A2", "13")</f>
        <v>13</v>
      </c>
    </row>
    <row r="23" spans="1:2" ht="15" customHeight="1" x14ac:dyDescent="0.35">
      <c r="A23" s="9" t="str">
        <f>HYPERLINK("#" &amp; "14!A2", "Consolidated Statement of Financial Position  — Liabilities and Equity (Spot Balances)")</f>
        <v>Consolidated Statement of Financial Position  — Liabilities and Equity (Spot Balances)</v>
      </c>
      <c r="B23" s="10" t="str">
        <f>HYPERLINK("#" &amp; "14!A2", "14")</f>
        <v>14</v>
      </c>
    </row>
    <row r="24" spans="1:2" ht="15" customHeight="1" x14ac:dyDescent="0.35">
      <c r="A24" s="9" t="str">
        <f>HYPERLINK("#" &amp; "15!A2", "Average Balance Sheet")</f>
        <v>Average Balance Sheet</v>
      </c>
      <c r="B24" s="10" t="str">
        <f>HYPERLINK("#" &amp; "15!A2", "15")</f>
        <v>15</v>
      </c>
    </row>
    <row r="25" spans="1:2" ht="15" customHeight="1" x14ac:dyDescent="0.35">
      <c r="A25" s="9" t="str">
        <f>HYPERLINK("#" &amp; "16!A2", "Consolidated Statement of Changes in Equity")</f>
        <v>Consolidated Statement of Changes in Equity</v>
      </c>
      <c r="B25" s="10" t="str">
        <f>HYPERLINK("#" &amp; "16!A2", "16")</f>
        <v>16</v>
      </c>
    </row>
    <row r="26" spans="1:2" ht="15" customHeight="1" x14ac:dyDescent="0.35">
      <c r="A26" s="9" t="str">
        <f>HYPERLINK("#" &amp; "17!A2", "Consolidated Statement of Changes in Equity (Continued)")</f>
        <v>Consolidated Statement of Changes in Equity (Continued)</v>
      </c>
      <c r="B26" s="10" t="str">
        <f>HYPERLINK("#" &amp; "17!A2", "17")</f>
        <v>17</v>
      </c>
    </row>
    <row r="27" spans="1:2" ht="15" customHeight="1" x14ac:dyDescent="0.35">
      <c r="A27" s="11"/>
      <c r="B27" s="12"/>
    </row>
    <row r="28" spans="1:2" ht="15" customHeight="1" x14ac:dyDescent="0.35">
      <c r="A28" s="17" t="s">
        <v>10</v>
      </c>
      <c r="B28" s="18"/>
    </row>
    <row r="29" spans="1:2" ht="15" customHeight="1" x14ac:dyDescent="0.35">
      <c r="A29" s="15" t="str">
        <f>HYPERLINK("#" &amp; "18!A2", "• Customer Loans and Acceptances by Type of Borrower")</f>
        <v>• Customer Loans and Acceptances by Type of Borrower</v>
      </c>
      <c r="B29" s="10" t="str">
        <f>HYPERLINK("#" &amp; "18!A2", "18")</f>
        <v>18</v>
      </c>
    </row>
    <row r="30" spans="1:2" ht="15" customHeight="1" x14ac:dyDescent="0.35">
      <c r="A30" s="15" t="str">
        <f>HYPERLINK("#" &amp; "19!A2", "• Impaired Loans by Business Segment")</f>
        <v>• Impaired Loans by Business Segment</v>
      </c>
      <c r="B30" s="10" t="str">
        <f>HYPERLINK("#" &amp; "19!A2", "19")</f>
        <v>19</v>
      </c>
    </row>
    <row r="31" spans="1:2" ht="15" customHeight="1" x14ac:dyDescent="0.35">
      <c r="A31" s="15" t="str">
        <f>HYPERLINK("#" &amp; "20!A2", "• Changes in Gross Impaired Loans by Business Segment")</f>
        <v>• Changes in Gross Impaired Loans by Business Segment</v>
      </c>
      <c r="B31" s="10" t="str">
        <f>HYPERLINK("#" &amp; "20!A2", "20")</f>
        <v>20</v>
      </c>
    </row>
    <row r="32" spans="1:2" ht="15" customHeight="1" x14ac:dyDescent="0.35">
      <c r="A32" s="15" t="str">
        <f>HYPERLINK("#" &amp; "21!A2", "• Allowance for Credit Losses &amp; Other Reserves")</f>
        <v>• Allowance for Credit Losses &amp; Other Reserves</v>
      </c>
      <c r="B32" s="10" t="str">
        <f>HYPERLINK("#" &amp; "21!A2", "21")</f>
        <v>21</v>
      </c>
    </row>
    <row r="33" spans="1:2" ht="15" customHeight="1" x14ac:dyDescent="0.35">
      <c r="A33" s="15" t="str">
        <f>HYPERLINK("#" &amp; "22!A2", "• Impaired Loans by Type of Borrower")</f>
        <v>• Impaired Loans by Type of Borrower</v>
      </c>
      <c r="B33" s="10" t="str">
        <f>HYPERLINK("#" &amp; "22!A2", "22")</f>
        <v>22</v>
      </c>
    </row>
    <row r="34" spans="1:2" ht="15" customHeight="1" x14ac:dyDescent="0.35">
      <c r="A34" s="15" t="str">
        <f>HYPERLINK("#" &amp; "23!A2", "• Provision for Credit Losses by Business Line")</f>
        <v>• Provision for Credit Losses by Business Line</v>
      </c>
      <c r="B34" s="10" t="str">
        <f>HYPERLINK("#" &amp; "23!A2", "23")</f>
        <v>23</v>
      </c>
    </row>
    <row r="35" spans="1:2" ht="15" customHeight="1" x14ac:dyDescent="0.35">
      <c r="A35" s="15" t="str">
        <f>HYPERLINK("#" &amp; "24!A2", "• Provision for Credit Losses by Type of Borrower")</f>
        <v>• Provision for Credit Losses by Type of Borrower</v>
      </c>
      <c r="B35" s="10" t="str">
        <f>HYPERLINK("#" &amp; "24!A2", "24")</f>
        <v>24</v>
      </c>
    </row>
    <row r="36" spans="1:2" ht="15" customHeight="1" x14ac:dyDescent="0.35">
      <c r="A36" s="15"/>
      <c r="B36" s="16"/>
    </row>
    <row r="37" spans="1:2" ht="15" customHeight="1" x14ac:dyDescent="0.35">
      <c r="A37" s="9" t="str">
        <f>HYPERLINK("#" &amp; "25!A2", "Financial Investments - Unrealized Gains (Losses)")</f>
        <v>Financial Investments - Unrealized Gains (Losses)</v>
      </c>
      <c r="B37" s="10" t="str">
        <f>HYPERLINK("#" &amp; "25!A2", "25")</f>
        <v>25</v>
      </c>
    </row>
    <row r="38" spans="1:2" ht="15" customHeight="1" x14ac:dyDescent="0.35">
      <c r="A38" s="9" t="str">
        <f>HYPERLINK("#" &amp; "26!A2", "Regulatory Capital Highlights")</f>
        <v>Regulatory Capital Highlights</v>
      </c>
      <c r="B38" s="10" t="str">
        <f>HYPERLINK("#" &amp; "26!A2", "26")</f>
        <v>26</v>
      </c>
    </row>
    <row r="39" spans="1:2" ht="15" customHeight="1" x14ac:dyDescent="0.35">
      <c r="A39" s="9"/>
      <c r="B39" s="10"/>
    </row>
    <row r="40" spans="1:2" ht="15" customHeight="1" x14ac:dyDescent="0.35">
      <c r="A40" s="9" t="str">
        <f>HYPERLINK("#" &amp; "27!A2", "Appendix 1: Global Banking and Markets (Reported Including International Banking)")</f>
        <v>Appendix 1: Global Banking and Markets (Reported Including International Banking)</v>
      </c>
      <c r="B40" s="10" t="str">
        <f>HYPERLINK("#" &amp; "27!A2", "27")</f>
        <v>27</v>
      </c>
    </row>
    <row r="41" spans="1:2" ht="15" customHeight="1" x14ac:dyDescent="0.35">
      <c r="A41" s="9" t="str">
        <f>HYPERLINK("#" &amp; "28!A2", "Appendix 2: International Banking by Region — Latin America")</f>
        <v>Appendix 2: International Banking by Region — Latin America</v>
      </c>
      <c r="B41" s="10" t="str">
        <f>HYPERLINK("#" &amp; "28!A2", "28")</f>
        <v>28</v>
      </c>
    </row>
    <row r="42" spans="1:2" ht="15" customHeight="1" x14ac:dyDescent="0.35">
      <c r="A42" s="9" t="str">
        <f>HYPERLINK("#" &amp; "29!A2", "                                                                                       — Caribbean")</f>
        <v xml:space="preserve">                                                                                       — Caribbean</v>
      </c>
      <c r="B42" s="10" t="str">
        <f>HYPERLINK("#" &amp; "29!A2", "29")</f>
        <v>29</v>
      </c>
    </row>
    <row r="43" spans="1:2" ht="15" customHeight="1" x14ac:dyDescent="0.35">
      <c r="A43" s="9" t="str">
        <f>HYPERLINK("#" &amp; "30!A2", "                                                                                       — Central America")</f>
        <v xml:space="preserve">                                                                                       — Central America</v>
      </c>
      <c r="B43" s="10" t="str">
        <f>HYPERLINK("#" &amp; "30!A2", "30")</f>
        <v>30</v>
      </c>
    </row>
    <row r="44" spans="1:2" ht="15" customHeight="1" x14ac:dyDescent="0.35">
      <c r="A44" s="9" t="str">
        <f>HYPERLINK("#" &amp; "31!A2", "Appendix 3: All Bank excluding Divested Operations")</f>
        <v>Appendix 3: All Bank excluding Divested Operations</v>
      </c>
      <c r="B44" s="10" t="str">
        <f>HYPERLINK("#" &amp; "31!A2", "31")</f>
        <v>31</v>
      </c>
    </row>
    <row r="45" spans="1:2" ht="15" customHeight="1" x14ac:dyDescent="0.35">
      <c r="A45" s="9" t="str">
        <f>HYPERLINK("#" &amp; "32!A2", "                        International Banking excluding Divested Operations")</f>
        <v xml:space="preserve">                        International Banking excluding Divested Operations</v>
      </c>
      <c r="B45" s="10" t="str">
        <f>HYPERLINK("#" &amp; "32!A2", "32")</f>
        <v>32</v>
      </c>
    </row>
    <row r="46" spans="1:2" ht="15" customHeight="1" x14ac:dyDescent="0.35">
      <c r="A46" s="9" t="str">
        <f>HYPERLINK("#" &amp; "33!A2", "Appendix 4: Reconciliation of non-GAAP Financial Measures — Reported and adjusted results")</f>
        <v>Appendix 4: Reconciliation of non-GAAP Financial Measures — Reported and adjusted results</v>
      </c>
      <c r="B46" s="10" t="str">
        <f>HYPERLINK("#" &amp; "33!A2", "33")</f>
        <v>33</v>
      </c>
    </row>
    <row r="47" spans="1:2" ht="15" customHeight="1" x14ac:dyDescent="0.35">
      <c r="A47" s="9" t="str">
        <f>HYPERLINK("#" &amp; "34!A2", "                                                                                                                     — Reported and adjusted results excluding Divested Operations")</f>
        <v xml:space="preserve">                                                                                                                     — Reported and adjusted results excluding Divested Operations</v>
      </c>
      <c r="B47" s="10" t="str">
        <f>HYPERLINK("#" &amp; "34!A2", "34")</f>
        <v>34</v>
      </c>
    </row>
    <row r="48" spans="1:2" ht="15" customHeight="1" x14ac:dyDescent="0.35">
      <c r="A48" s="9" t="str">
        <f>HYPERLINK("#" &amp; "35!A2", "                                                                                                                     — Reported and adjusted diluted earnings per common share")</f>
        <v xml:space="preserve">                                                                                                                     — Reported and adjusted diluted earnings per common share</v>
      </c>
      <c r="B48" s="10" t="str">
        <f>HYPERLINK("#" &amp; "35!A2", "35")</f>
        <v>35</v>
      </c>
    </row>
    <row r="49" spans="1:2" ht="15" customHeight="1" x14ac:dyDescent="0.35">
      <c r="A49" s="9" t="str">
        <f>HYPERLINK("#" &amp; "36!A2", "                                                                                                                     — Return on equity reported and adjusted results by operating segment")</f>
        <v xml:space="preserve">                                                                                                                     — Return on equity reported and adjusted results by operating segment</v>
      </c>
      <c r="B49" s="10" t="str">
        <f>HYPERLINK("#" &amp; "36!A2", "36")</f>
        <v>36</v>
      </c>
    </row>
    <row r="50" spans="1:2" ht="15" customHeight="1" x14ac:dyDescent="0.35">
      <c r="A50" s="9" t="str">
        <f>HYPERLINK("#" &amp; "37!A2", "                                                                                                                     — Net Interest Margin by operating segment")</f>
        <v xml:space="preserve">                                                                                                                     — Net Interest Margin by operating segment</v>
      </c>
      <c r="B50" s="10" t="str">
        <f>HYPERLINK("#" &amp; "37!A2", "37")</f>
        <v>37</v>
      </c>
    </row>
    <row r="51" spans="1:2" ht="15" customHeight="1" x14ac:dyDescent="0.35">
      <c r="A51" s="9" t="str">
        <f>HYPERLINK("#" &amp; "38!A2", "                                                                                                                     — Net Interest Margin by operating segment (Continued)")</f>
        <v xml:space="preserve">                                                                                                                     — Net Interest Margin by operating segment (Continued)</v>
      </c>
      <c r="B51" s="10" t="str">
        <f>HYPERLINK("#" &amp; "38!A2", "38")</f>
        <v>38</v>
      </c>
    </row>
    <row r="52" spans="1:2" ht="15" customHeight="1" x14ac:dyDescent="0.35">
      <c r="A52" s="9" t="str">
        <f>HYPERLINK("#" &amp; "39!A2", "                                                                                                                     — Net Interest Margin excluding Divested Operations")</f>
        <v xml:space="preserve">                                                                                                                     — Net Interest Margin excluding Divested Operations</v>
      </c>
      <c r="B52" s="10" t="str">
        <f>HYPERLINK("#" &amp; "39!A2", "39")</f>
        <v>39</v>
      </c>
    </row>
    <row r="53" spans="1:2" ht="15" customHeight="1" x14ac:dyDescent="0.35">
      <c r="A53" s="19"/>
    </row>
    <row r="54" spans="1:2" ht="15" customHeight="1" x14ac:dyDescent="0.35">
      <c r="A54" s="19"/>
    </row>
    <row r="55" spans="1:2" ht="15" customHeight="1" x14ac:dyDescent="0.35">
      <c r="A55" s="20"/>
      <c r="B55" s="21"/>
    </row>
    <row r="56" spans="1:2" ht="15" customHeight="1" x14ac:dyDescent="0.35">
      <c r="A56" s="2471" t="s">
        <v>11</v>
      </c>
      <c r="B56" s="2471"/>
    </row>
  </sheetData>
  <mergeCells count="1">
    <mergeCell ref="A56:B56"/>
  </mergeCells>
  <hyperlinks>
    <hyperlink ref="A8:B8" location="'2'!A1" display="Common Share and Other Information" xr:uid="{0C0070A9-6E99-4BC7-B193-DB71C95DB4B4}"/>
    <hyperlink ref="A9:B9" location="'3'!A1" display="Consolidated Statement of Income" xr:uid="{41916779-C737-49F1-9F00-BF59A482924E}"/>
    <hyperlink ref="A12:B12" location="'4'!A1" display="• Canadian Banking" xr:uid="{1A315247-71D2-4AB2-A933-007F2498BF4F}"/>
    <hyperlink ref="A13:B13" location="'5'!A1" display="• International Banking" xr:uid="{02D8CCD2-C150-4F47-BCD1-99D8EE849888}"/>
    <hyperlink ref="A15:B15" location="'6'!A1" display="• Global Wealth Management" xr:uid="{A933982E-8726-4EA1-ACF0-146FC151E10D}"/>
    <hyperlink ref="A16:B16" location="'7'!A1" display="• Global Banking and Markets" xr:uid="{A04D2155-7BB8-45B5-A2BA-749A54CBD1AC}"/>
    <hyperlink ref="A17:B17" location="'8'!A1" display="• Other" xr:uid="{05DD4BCA-C05E-4F0C-86FB-926C284F3830}"/>
    <hyperlink ref="A19:B19" location="'9'!A1" display="Non-Interest Income" xr:uid="{956AFA0E-E9B9-49C3-AE91-B312FB5E361C}"/>
    <hyperlink ref="A20:B20" location="'10'!A1" display="Revenue from Trading-Related Activities and Assets Under Administration and Management" xr:uid="{52E28AF9-17DC-4EBD-BD76-DA94ADB388F9}"/>
    <hyperlink ref="A21:B21" location="'11'!A1" display="Operating Expenses" xr:uid="{10837772-8E8F-4ABE-B0E7-A817675AF960}"/>
    <hyperlink ref="A22:B22" location="'12'!A1" display="Consolidated Statement of Financial Position — Assets (Spot Balances)" xr:uid="{40A90FCC-13BD-4F85-958C-35D83DB1AD89}"/>
    <hyperlink ref="A23:B23" location="'13'!A1" display="Consolidated Statement of Financial Position  — Liabilities and Equity (Spot Balances)" xr:uid="{60C98E76-A72D-47CA-B9EF-A9AE83A82F03}"/>
    <hyperlink ref="A6" location="EDTF!A2" display="Enhanced Disclosure Task Force (EDTF) Recommendations" xr:uid="{91F478DD-ED7F-4199-A69D-6B54FA37B507}"/>
    <hyperlink ref="A24" location="'15'!A2" display="Average Balance Sheet" xr:uid="{B9284B1F-0EA3-4F64-A4A4-1219EB2FB946}"/>
    <hyperlink ref="A29" location="'18'!A2" display="• Customer Loans and Acceptances by Type of Borrower" xr:uid="{74C4EC45-161B-41E7-8A0D-20E29788368E}"/>
    <hyperlink ref="A30" location="'19'!A2" display="• Impaired Loans by Business Segment" xr:uid="{1FC3CE74-CD8B-420F-9F8D-64DFC5C0E36D}"/>
    <hyperlink ref="A31" location="'20'!A2" display="• Changes in Gross Impaired Loans by Business Segment" xr:uid="{4C989FA2-797F-4021-8DAB-242E73969FC9}"/>
    <hyperlink ref="A32" location="'21'!A2" display="• Allowance for Credit Losses &amp; Other Reserves" xr:uid="{B59C7F4B-E9BC-46A9-BB3A-B8D4D4E8A7DF}"/>
    <hyperlink ref="A33" location="'22'!A2" display="• Impaired Loans by Type of Borrower" xr:uid="{F7FA3B5A-FE84-4465-9674-AE87D4D808FB}"/>
    <hyperlink ref="A34" location="'23'!A2" display="• Provision for Credit Losses by Business Line" xr:uid="{4D593309-46FF-4E53-A4D1-ADDF934D3D3D}"/>
    <hyperlink ref="A35" location="'24'!A2" display="• Provision for Credit Losses by Type of Borrower" xr:uid="{DCA11904-DC5C-4127-89A4-C12B27B1E33F}"/>
    <hyperlink ref="A5" location="Notes_1!A1" display="Notes — Adoption of Non-GAAP Measures" xr:uid="{2344B226-4A1A-4F08-9F8A-89AAEBCD7459}"/>
    <hyperlink ref="A25" location="'16'!A2" display="Consolidated Statement of Changes in Equity" xr:uid="{1EE3209D-BD08-4DD7-981D-3302BBFD47E0}"/>
    <hyperlink ref="B24" location="'15'!A2" display="'15'!A2" xr:uid="{56A6C405-AFAA-4183-BD66-C839578147A0}"/>
    <hyperlink ref="B29" location="'18'!A2" display="'18'!A2" xr:uid="{EBDF20A7-6611-4475-A752-B9D800873697}"/>
    <hyperlink ref="B30" location="'19'!A2" display="'19'!A2" xr:uid="{93FD9EBC-3E17-4748-A209-E835389E693E}"/>
    <hyperlink ref="B31" location="'20'!A2" display="'20'!A2" xr:uid="{5B2DE9D2-D214-4AE0-A1B9-97677B901CAD}"/>
    <hyperlink ref="B32" location="'21'!A2" display="'21'!A2" xr:uid="{2C53D666-D645-4BEA-ABBD-984002EA2568}"/>
    <hyperlink ref="B33" location="'22'!A2" display="'22'!A2" xr:uid="{B08D733E-1A50-4ABF-A276-3ECA1D9D4257}"/>
    <hyperlink ref="B34" location="'23'!A2" display="'23'!A2" xr:uid="{947208DC-C809-4A7B-8DD2-3A6F394BBE31}"/>
    <hyperlink ref="B35" location="'24'!A2" display="'24'!A2" xr:uid="{5632ECC3-594D-4F19-995B-5CEDF2D509D9}"/>
    <hyperlink ref="A26" location="'17'!A2" display="Consolidated Statement of Changes in Equity (Continued)" xr:uid="{C1BBDF6C-0A8B-4969-A377-6FE5EC03C80E}"/>
    <hyperlink ref="B14" location="'6'!A2" display="'6'!A2" xr:uid="{847E9A2F-9784-40F3-8130-2C9E6D4A67A5}"/>
    <hyperlink ref="B15" location="'7'!A2" display="'7'!A2" xr:uid="{53B4B7E9-FDB1-4F5E-9A09-9C21FFFBA7B3}"/>
    <hyperlink ref="B16" location="'8'!A2" display="'8'!A2" xr:uid="{5E80E3EA-B268-4DEC-BEF5-34BC8EABFEEC}"/>
    <hyperlink ref="B17" location="'9'!A2" display="'9'!A2" xr:uid="{81DF6B82-9723-40CC-820D-C41E6932E93B}"/>
    <hyperlink ref="B26" location="'17'!A2" display="'17'!A2" xr:uid="{0B2E8F27-5C82-4B29-ADAA-4F5E40346D6D}"/>
    <hyperlink ref="B25" location="'16'!A2" display="'16'!A2" xr:uid="{95FAE5F4-92A8-4120-8B5A-570AF7636A32}"/>
    <hyperlink ref="B23" location="'14'!A2" display="'14'!A2" xr:uid="{37C97F93-3E26-442E-8B6A-10D44C5790EE}"/>
    <hyperlink ref="B22" location="'13'!A2" display="'13'!A2" xr:uid="{DD8906EB-D6C0-4BE1-B94B-B8D22EC0866A}"/>
    <hyperlink ref="B21" location="'12'!A2" display="'12'!A2" xr:uid="{E204D58A-171D-4E8A-A3B4-45E77EE45F61}"/>
    <hyperlink ref="B20" location="'11'!A2" display="'11'!A2" xr:uid="{E3625C38-5A50-49DA-9B13-60AEBA907F3F}"/>
    <hyperlink ref="B19" location="'10'!A2" display="'10'!A2" xr:uid="{BD844C2B-5475-496B-983E-768A3776FBF1}"/>
    <hyperlink ref="B5" location="Notes_1!A1" display="Notes" xr:uid="{7CD9C5F3-639E-49B2-9080-7563D234E17A}"/>
    <hyperlink ref="B6" location="EDTF!A2" display="Enhanced Disclosure Task Force (EDTF) Recommendations" xr:uid="{569B6E27-2DF0-400D-AA5C-ED35858F4F3C}"/>
    <hyperlink ref="B7" location="'1'!A2" display="'1'!A2" xr:uid="{E2713785-24C2-4E10-90E3-F4B168CE871A}"/>
    <hyperlink ref="A8" location="'2'!A2" display="Common Share and Other Information" xr:uid="{C3FEE4F5-FE29-4B6A-BE85-6CE7AA878888}"/>
    <hyperlink ref="B8" location="'2'!A2" display="'2'!A2" xr:uid="{3CBCB3E8-ED04-4E7F-9081-D8E4E2278F55}"/>
    <hyperlink ref="A9" location="'3'!A2" display="Consolidated Statement of Income" xr:uid="{611D63B9-E527-4108-8918-053A53227C23}"/>
    <hyperlink ref="B9" location="'3'!A2" display="'3'!A2" xr:uid="{64A11C15-C955-41E3-BA72-C2FE80281B21}"/>
    <hyperlink ref="A12" location="'4'!A2" display="• Canadian Banking" xr:uid="{9815901B-4521-43B1-85B0-3ADF7E8CFA25}"/>
    <hyperlink ref="B12" location="'4'!A2" display="'4'!A2" xr:uid="{60B9AF3B-AB4E-4733-AD50-F81A075BD75A}"/>
    <hyperlink ref="A13" location="'5'!A2" display="• International Banking" xr:uid="{A395DD0A-286D-443C-9A9D-998693F97975}"/>
    <hyperlink ref="B13" location="'5'!A2" display="'5'!A2" xr:uid="{82ACCD26-37CB-4A77-9DC7-131380770F80}"/>
    <hyperlink ref="A14" location="'6'!A2" display="• International Banking (Constant Dollar)" xr:uid="{2004B535-734A-4D17-B04B-372A87933127}"/>
    <hyperlink ref="A15" location="'7'!A2" display="• Global Wealth Management" xr:uid="{B2A54A84-539B-481C-96D1-954C558B48E4}"/>
    <hyperlink ref="A16" location="'8'!A2" display="• Global Banking and Markets" xr:uid="{402D22A2-0E38-4EED-8BCA-6A3413E5004C}"/>
    <hyperlink ref="A17" location="'9'!A2" display="• Other" xr:uid="{D83201DF-793D-4021-AA0A-050F6D9C4405}"/>
    <hyperlink ref="A19" location="'10'!A2" display="Non-Interest Income" xr:uid="{A98D3F02-215F-48EC-A7DA-D4B7235A8BC6}"/>
    <hyperlink ref="A20" location="'11'!A2" display="Revenue from Trading-Related Activities and Assets Under Administration and Management" xr:uid="{DD114941-5F83-4EC9-8322-05C848858B46}"/>
    <hyperlink ref="A21" location="'12'!A2" display="Operating Expenses" xr:uid="{9FAF1D39-E9A5-4146-A1BE-EEE8B8286323}"/>
    <hyperlink ref="A22" location="'13'!A2" display="Consolidated Statement of Financial Position — Assets (Spot Balances)" xr:uid="{F5EC2716-37F6-4295-A8B7-C4665F6B87D8}"/>
    <hyperlink ref="A23" location="'14'!A2" display="Consolidated Statement of Financial Position  — Liabilities and Equity (Spot Balances)" xr:uid="{2B03C12A-C269-49FC-8C50-BCBFFE4731E2}"/>
    <hyperlink ref="A7" location="'1'!A2" display="'1'!A2" xr:uid="{41BB8E7E-1A7C-4486-A8C4-FD98CFEC1EFB}"/>
  </hyperlinks>
  <printOptions verticalCentered="1"/>
  <pageMargins left="0.5" right="0.5" top="0.5" bottom="0.5" header="0.25" footer="0.25"/>
  <pageSetup scale="61" firstPageNumber="6" orientation="landscape" useFirstPageNumber="1" r:id="rId1"/>
  <headerFooter>
    <oddFooter>&amp;L&amp;G&amp;C&amp;"Scotia,Regular"&amp;9Supplementary Financial Information (SFI)&amp;RToC&amp;"Scotia,Regular"&amp;7</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36B27-F4A7-4943-83B0-6111E7142453}">
  <sheetPr>
    <pageSetUpPr fitToPage="1"/>
  </sheetPr>
  <dimension ref="A1:L59"/>
  <sheetViews>
    <sheetView showGridLines="0" zoomScaleNormal="100" workbookViewId="0"/>
  </sheetViews>
  <sheetFormatPr defaultRowHeight="12.5" x14ac:dyDescent="0.25"/>
  <cols>
    <col min="1" max="1" width="67.26953125" style="23" customWidth="1"/>
    <col min="2" max="2" width="12.26953125" style="23" customWidth="1"/>
    <col min="3" max="3" width="12.54296875" style="23" bestFit="1" customWidth="1"/>
    <col min="4" max="4" width="12.1796875" style="23" bestFit="1" customWidth="1"/>
    <col min="5" max="5" width="12.54296875" style="23" bestFit="1" customWidth="1"/>
    <col min="6" max="6" width="12.7265625" style="23" bestFit="1" customWidth="1"/>
    <col min="7" max="7" width="11.7265625" style="23" customWidth="1"/>
    <col min="8" max="8" width="12.1796875" style="23" bestFit="1" customWidth="1"/>
    <col min="9" max="10" width="11.7265625" style="23" customWidth="1"/>
    <col min="11" max="11" width="12.7265625" style="23" bestFit="1" customWidth="1"/>
    <col min="12" max="12" width="11.7265625" style="23" customWidth="1"/>
    <col min="13" max="16384" width="8.7265625" style="23"/>
  </cols>
  <sheetData>
    <row r="1" spans="1:12" ht="20" customHeight="1" x14ac:dyDescent="0.25">
      <c r="A1" s="22" t="s">
        <v>12</v>
      </c>
    </row>
    <row r="2" spans="1:12" ht="25" customHeight="1" x14ac:dyDescent="0.25">
      <c r="A2" s="2562" t="s">
        <v>609</v>
      </c>
      <c r="B2" s="2562" t="s">
        <v>14</v>
      </c>
      <c r="C2" s="2562" t="s">
        <v>14</v>
      </c>
      <c r="D2" s="2562" t="s">
        <v>14</v>
      </c>
      <c r="E2" s="2562" t="s">
        <v>14</v>
      </c>
      <c r="F2" s="2562" t="s">
        <v>14</v>
      </c>
      <c r="G2" s="2562" t="s">
        <v>14</v>
      </c>
      <c r="H2" s="2562" t="s">
        <v>14</v>
      </c>
      <c r="I2" s="2562" t="s">
        <v>14</v>
      </c>
      <c r="J2" s="2562" t="s">
        <v>14</v>
      </c>
      <c r="K2" s="2562" t="s">
        <v>14</v>
      </c>
      <c r="L2" s="2562" t="s">
        <v>14</v>
      </c>
    </row>
    <row r="3" spans="1:12" ht="15" customHeight="1" x14ac:dyDescent="0.25">
      <c r="A3" s="1097"/>
      <c r="B3" s="1098" t="s">
        <v>323</v>
      </c>
      <c r="C3" s="2563">
        <v>2025</v>
      </c>
      <c r="D3" s="2564" t="s">
        <v>14</v>
      </c>
      <c r="E3" s="2564" t="s">
        <v>14</v>
      </c>
      <c r="F3" s="2565" t="s">
        <v>14</v>
      </c>
      <c r="G3" s="2563">
        <v>2024</v>
      </c>
      <c r="H3" s="2564" t="s">
        <v>14</v>
      </c>
      <c r="I3" s="2564" t="s">
        <v>14</v>
      </c>
      <c r="J3" s="2565" t="s">
        <v>14</v>
      </c>
      <c r="K3" s="2566" t="s">
        <v>165</v>
      </c>
      <c r="L3" s="2566" t="s">
        <v>14</v>
      </c>
    </row>
    <row r="4" spans="1:12" ht="15" customHeight="1" x14ac:dyDescent="0.25">
      <c r="A4" s="1099" t="s">
        <v>560</v>
      </c>
      <c r="B4" s="1100" t="s">
        <v>167</v>
      </c>
      <c r="C4" s="1101" t="s">
        <v>168</v>
      </c>
      <c r="D4" s="1102" t="s">
        <v>169</v>
      </c>
      <c r="E4" s="1102" t="s">
        <v>170</v>
      </c>
      <c r="F4" s="1103" t="s">
        <v>171</v>
      </c>
      <c r="G4" s="1104" t="s">
        <v>172</v>
      </c>
      <c r="H4" s="1102" t="s">
        <v>173</v>
      </c>
      <c r="I4" s="1102" t="s">
        <v>174</v>
      </c>
      <c r="J4" s="1103" t="s">
        <v>175</v>
      </c>
      <c r="K4" s="1101">
        <v>2025</v>
      </c>
      <c r="L4" s="1102">
        <v>2024</v>
      </c>
    </row>
    <row r="5" spans="1:12" ht="15" customHeight="1" x14ac:dyDescent="0.25">
      <c r="A5" s="1105" t="s">
        <v>610</v>
      </c>
      <c r="B5" s="1106">
        <v>62818</v>
      </c>
      <c r="C5" s="1107">
        <v>64502</v>
      </c>
      <c r="D5" s="1108">
        <v>67554</v>
      </c>
      <c r="E5" s="1108">
        <v>74489</v>
      </c>
      <c r="F5" s="1109">
        <v>65371</v>
      </c>
      <c r="G5" s="1107">
        <v>60003</v>
      </c>
      <c r="H5" s="1108">
        <v>62858</v>
      </c>
      <c r="I5" s="1108">
        <v>62725</v>
      </c>
      <c r="J5" s="1109">
        <v>72182</v>
      </c>
      <c r="K5" s="1110">
        <v>67925</v>
      </c>
      <c r="L5" s="1111">
        <v>64451</v>
      </c>
    </row>
    <row r="6" spans="1:12" ht="15" customHeight="1" x14ac:dyDescent="0.25">
      <c r="A6" s="1112"/>
      <c r="B6" s="1113"/>
      <c r="C6" s="1114"/>
      <c r="D6" s="1115"/>
      <c r="E6" s="1115"/>
      <c r="F6" s="1116"/>
      <c r="G6" s="1114"/>
      <c r="H6" s="1115"/>
      <c r="I6" s="1115"/>
      <c r="J6" s="1116"/>
      <c r="K6" s="1117"/>
      <c r="L6" s="1118"/>
    </row>
    <row r="7" spans="1:12" ht="15" customHeight="1" x14ac:dyDescent="0.35">
      <c r="A7" s="1112" t="s">
        <v>611</v>
      </c>
      <c r="B7" s="1119"/>
      <c r="C7" s="1114"/>
      <c r="D7" s="1115"/>
      <c r="E7" s="1115"/>
      <c r="F7" s="1116"/>
      <c r="G7" s="1114"/>
      <c r="H7" s="1115"/>
      <c r="I7" s="1115"/>
      <c r="J7" s="1116"/>
      <c r="K7" s="1117"/>
      <c r="L7" s="1118"/>
    </row>
    <row r="8" spans="1:12" ht="15" customHeight="1" x14ac:dyDescent="0.25">
      <c r="A8" s="1120" t="s">
        <v>612</v>
      </c>
      <c r="B8" s="1121">
        <v>166927</v>
      </c>
      <c r="C8" s="1122">
        <v>149108</v>
      </c>
      <c r="D8" s="1123">
        <v>140691</v>
      </c>
      <c r="E8" s="1123">
        <v>143146</v>
      </c>
      <c r="F8" s="1124">
        <v>148672</v>
      </c>
      <c r="G8" s="1122">
        <v>137321</v>
      </c>
      <c r="H8" s="1123">
        <v>145722</v>
      </c>
      <c r="I8" s="1123">
        <v>137187</v>
      </c>
      <c r="J8" s="1124">
        <v>134547</v>
      </c>
      <c r="K8" s="1125">
        <v>145423</v>
      </c>
      <c r="L8" s="1126">
        <v>138702</v>
      </c>
    </row>
    <row r="9" spans="1:12" ht="15" customHeight="1" x14ac:dyDescent="0.25">
      <c r="A9" s="1120" t="s">
        <v>613</v>
      </c>
      <c r="B9" s="1121">
        <v>8077</v>
      </c>
      <c r="C9" s="1122">
        <v>7845</v>
      </c>
      <c r="D9" s="1123">
        <v>7876</v>
      </c>
      <c r="E9" s="1123">
        <v>7851</v>
      </c>
      <c r="F9" s="1124">
        <v>7868</v>
      </c>
      <c r="G9" s="1122">
        <v>7874</v>
      </c>
      <c r="H9" s="1123">
        <v>7526</v>
      </c>
      <c r="I9" s="1123">
        <v>7550</v>
      </c>
      <c r="J9" s="1124">
        <v>7467</v>
      </c>
      <c r="K9" s="1125">
        <v>7860</v>
      </c>
      <c r="L9" s="1126">
        <v>7605</v>
      </c>
    </row>
    <row r="10" spans="1:12" ht="15" customHeight="1" x14ac:dyDescent="0.25">
      <c r="A10" s="1127" t="s">
        <v>565</v>
      </c>
      <c r="B10" s="1121">
        <v>175004</v>
      </c>
      <c r="C10" s="1122">
        <v>156953</v>
      </c>
      <c r="D10" s="1123">
        <v>148567</v>
      </c>
      <c r="E10" s="1123">
        <v>150997</v>
      </c>
      <c r="F10" s="1124">
        <v>156540</v>
      </c>
      <c r="G10" s="1122">
        <v>145195</v>
      </c>
      <c r="H10" s="1123">
        <v>153248</v>
      </c>
      <c r="I10" s="1123">
        <v>144737</v>
      </c>
      <c r="J10" s="1124">
        <v>142014</v>
      </c>
      <c r="K10" s="1125">
        <v>153283</v>
      </c>
      <c r="L10" s="1126">
        <v>146307</v>
      </c>
    </row>
    <row r="11" spans="1:12" ht="15" customHeight="1" x14ac:dyDescent="0.25">
      <c r="A11" s="1112"/>
      <c r="B11" s="1113"/>
      <c r="C11" s="1114"/>
      <c r="D11" s="1115"/>
      <c r="E11" s="1115"/>
      <c r="F11" s="1116"/>
      <c r="G11" s="1114"/>
      <c r="H11" s="1115"/>
      <c r="I11" s="1115"/>
      <c r="J11" s="1116"/>
      <c r="K11" s="1117"/>
      <c r="L11" s="1118"/>
    </row>
    <row r="12" spans="1:12" ht="15" customHeight="1" x14ac:dyDescent="0.25">
      <c r="A12" s="1112" t="s">
        <v>614</v>
      </c>
      <c r="B12" s="1121">
        <v>225084</v>
      </c>
      <c r="C12" s="1122">
        <v>229014</v>
      </c>
      <c r="D12" s="1123">
        <v>200737</v>
      </c>
      <c r="E12" s="1123">
        <v>206266</v>
      </c>
      <c r="F12" s="1124">
        <v>200930</v>
      </c>
      <c r="G12" s="1122">
        <v>196305</v>
      </c>
      <c r="H12" s="1123">
        <v>189557</v>
      </c>
      <c r="I12" s="1123">
        <v>191661</v>
      </c>
      <c r="J12" s="1124">
        <v>194807</v>
      </c>
      <c r="K12" s="1125">
        <v>209261</v>
      </c>
      <c r="L12" s="1126">
        <v>193090</v>
      </c>
    </row>
    <row r="13" spans="1:12" ht="15" customHeight="1" x14ac:dyDescent="0.25">
      <c r="A13" s="1112"/>
      <c r="B13" s="1113"/>
      <c r="C13" s="1114"/>
      <c r="D13" s="1115"/>
      <c r="E13" s="1115"/>
      <c r="F13" s="1116"/>
      <c r="G13" s="1114"/>
      <c r="H13" s="1115"/>
      <c r="I13" s="1115"/>
      <c r="J13" s="1116"/>
      <c r="K13" s="1117"/>
      <c r="L13" s="1118"/>
    </row>
    <row r="14" spans="1:12" ht="15" customHeight="1" x14ac:dyDescent="0.25">
      <c r="A14" s="1112" t="s">
        <v>615</v>
      </c>
      <c r="B14" s="1121">
        <v>153130</v>
      </c>
      <c r="C14" s="1122">
        <v>156491</v>
      </c>
      <c r="D14" s="1123">
        <v>157488</v>
      </c>
      <c r="E14" s="1123">
        <v>157659</v>
      </c>
      <c r="F14" s="1124">
        <v>157023</v>
      </c>
      <c r="G14" s="1122">
        <v>154243</v>
      </c>
      <c r="H14" s="1123">
        <v>150774</v>
      </c>
      <c r="I14" s="1123">
        <v>146404</v>
      </c>
      <c r="J14" s="1124">
        <v>138972</v>
      </c>
      <c r="K14" s="1125">
        <v>157161</v>
      </c>
      <c r="L14" s="1126">
        <v>147605</v>
      </c>
    </row>
    <row r="15" spans="1:12" ht="15" customHeight="1" x14ac:dyDescent="0.25">
      <c r="A15" s="1112"/>
      <c r="B15" s="1113"/>
      <c r="C15" s="1114"/>
      <c r="D15" s="1115"/>
      <c r="E15" s="1115"/>
      <c r="F15" s="1116"/>
      <c r="G15" s="1114"/>
      <c r="H15" s="1115"/>
      <c r="I15" s="1115"/>
      <c r="J15" s="1116"/>
      <c r="K15" s="1117"/>
      <c r="L15" s="1118"/>
    </row>
    <row r="16" spans="1:12" ht="15" customHeight="1" x14ac:dyDescent="0.25">
      <c r="A16" s="1112" t="s">
        <v>616</v>
      </c>
      <c r="B16" s="1113"/>
      <c r="C16" s="1114"/>
      <c r="D16" s="1115"/>
      <c r="E16" s="1115"/>
      <c r="F16" s="1116"/>
      <c r="G16" s="1114"/>
      <c r="H16" s="1115"/>
      <c r="I16" s="1115"/>
      <c r="J16" s="1116"/>
      <c r="K16" s="1117"/>
      <c r="L16" s="1118"/>
    </row>
    <row r="17" spans="1:12" ht="15" customHeight="1" x14ac:dyDescent="0.25">
      <c r="A17" s="1120" t="s">
        <v>617</v>
      </c>
      <c r="B17" s="1121">
        <v>368614</v>
      </c>
      <c r="C17" s="1122">
        <v>364027</v>
      </c>
      <c r="D17" s="1123">
        <v>359286</v>
      </c>
      <c r="E17" s="1123">
        <v>358721</v>
      </c>
      <c r="F17" s="1124">
        <v>353825</v>
      </c>
      <c r="G17" s="1122">
        <v>347915</v>
      </c>
      <c r="H17" s="1123">
        <v>345526</v>
      </c>
      <c r="I17" s="1123">
        <v>341092</v>
      </c>
      <c r="J17" s="1124">
        <v>341492</v>
      </c>
      <c r="K17" s="1125">
        <v>358967</v>
      </c>
      <c r="L17" s="1126">
        <v>344138</v>
      </c>
    </row>
    <row r="18" spans="1:12" ht="15" customHeight="1" x14ac:dyDescent="0.25">
      <c r="A18" s="1120" t="s">
        <v>618</v>
      </c>
      <c r="B18" s="1121">
        <v>108638</v>
      </c>
      <c r="C18" s="1122">
        <v>109293</v>
      </c>
      <c r="D18" s="1123">
        <v>107179</v>
      </c>
      <c r="E18" s="1123">
        <v>106188</v>
      </c>
      <c r="F18" s="1124">
        <v>106919</v>
      </c>
      <c r="G18" s="1122">
        <v>106256</v>
      </c>
      <c r="H18" s="1123">
        <v>106082</v>
      </c>
      <c r="I18" s="1123">
        <v>105050</v>
      </c>
      <c r="J18" s="1124">
        <v>104444</v>
      </c>
      <c r="K18" s="1125">
        <v>107404</v>
      </c>
      <c r="L18" s="1126">
        <v>105461</v>
      </c>
    </row>
    <row r="19" spans="1:12" ht="15" customHeight="1" x14ac:dyDescent="0.25">
      <c r="A19" s="1120" t="s">
        <v>619</v>
      </c>
      <c r="B19" s="1121">
        <v>16830</v>
      </c>
      <c r="C19" s="1122">
        <v>17727</v>
      </c>
      <c r="D19" s="1123">
        <v>17330</v>
      </c>
      <c r="E19" s="1123">
        <v>17301</v>
      </c>
      <c r="F19" s="1124">
        <v>17504</v>
      </c>
      <c r="G19" s="1122">
        <v>17388</v>
      </c>
      <c r="H19" s="1123">
        <v>17622</v>
      </c>
      <c r="I19" s="1123">
        <v>17148</v>
      </c>
      <c r="J19" s="1124">
        <v>17096</v>
      </c>
      <c r="K19" s="1125">
        <v>17467</v>
      </c>
      <c r="L19" s="1126">
        <v>17314</v>
      </c>
    </row>
    <row r="20" spans="1:12" ht="15" customHeight="1" x14ac:dyDescent="0.25">
      <c r="A20" s="1120" t="s">
        <v>620</v>
      </c>
      <c r="B20" s="1121">
        <v>274521</v>
      </c>
      <c r="C20" s="1122">
        <v>280529</v>
      </c>
      <c r="D20" s="1123">
        <v>280550</v>
      </c>
      <c r="E20" s="1123">
        <v>285059</v>
      </c>
      <c r="F20" s="1124">
        <v>293899</v>
      </c>
      <c r="G20" s="1122">
        <v>290422</v>
      </c>
      <c r="H20" s="1123">
        <v>290805</v>
      </c>
      <c r="I20" s="1123">
        <v>286874</v>
      </c>
      <c r="J20" s="1124">
        <v>289899</v>
      </c>
      <c r="K20" s="1125">
        <v>285009</v>
      </c>
      <c r="L20" s="1126">
        <v>289387</v>
      </c>
    </row>
    <row r="21" spans="1:12" ht="15" customHeight="1" x14ac:dyDescent="0.25">
      <c r="A21" s="1120" t="s">
        <v>621</v>
      </c>
      <c r="B21" s="1121">
        <v>768603</v>
      </c>
      <c r="C21" s="1122">
        <v>771576</v>
      </c>
      <c r="D21" s="1123">
        <v>764345</v>
      </c>
      <c r="E21" s="1123">
        <v>767269</v>
      </c>
      <c r="F21" s="1124">
        <v>772147</v>
      </c>
      <c r="G21" s="1122">
        <v>761981</v>
      </c>
      <c r="H21" s="1123">
        <v>760035</v>
      </c>
      <c r="I21" s="1123">
        <v>750164</v>
      </c>
      <c r="J21" s="1124">
        <v>752931</v>
      </c>
      <c r="K21" s="1125">
        <v>768847</v>
      </c>
      <c r="L21" s="1126">
        <v>756300</v>
      </c>
    </row>
    <row r="22" spans="1:12" ht="15" customHeight="1" x14ac:dyDescent="0.25">
      <c r="A22" s="1120" t="s">
        <v>622</v>
      </c>
      <c r="B22" s="1121">
        <v>7182</v>
      </c>
      <c r="C22" s="1122">
        <v>7411</v>
      </c>
      <c r="D22" s="1123">
        <v>7251</v>
      </c>
      <c r="E22" s="1123">
        <v>6979</v>
      </c>
      <c r="F22" s="1124">
        <v>6722</v>
      </c>
      <c r="G22" s="1122">
        <v>6683</v>
      </c>
      <c r="H22" s="1123">
        <v>6613</v>
      </c>
      <c r="I22" s="1123">
        <v>6490</v>
      </c>
      <c r="J22" s="1124">
        <v>6507</v>
      </c>
      <c r="K22" s="1125">
        <v>7092</v>
      </c>
      <c r="L22" s="1126">
        <v>6573</v>
      </c>
    </row>
    <row r="23" spans="1:12" ht="15" customHeight="1" x14ac:dyDescent="0.25">
      <c r="A23" s="1112" t="s">
        <v>623</v>
      </c>
      <c r="B23" s="1121">
        <v>761421</v>
      </c>
      <c r="C23" s="1122">
        <v>764165</v>
      </c>
      <c r="D23" s="1123">
        <v>757094</v>
      </c>
      <c r="E23" s="1123">
        <v>760290</v>
      </c>
      <c r="F23" s="1124">
        <v>765425</v>
      </c>
      <c r="G23" s="1122">
        <v>755298</v>
      </c>
      <c r="H23" s="1123">
        <v>753422</v>
      </c>
      <c r="I23" s="1123">
        <v>743674</v>
      </c>
      <c r="J23" s="1124">
        <v>746424</v>
      </c>
      <c r="K23" s="1125">
        <v>761755</v>
      </c>
      <c r="L23" s="1126">
        <v>749727</v>
      </c>
    </row>
    <row r="24" spans="1:12" ht="15" customHeight="1" x14ac:dyDescent="0.25">
      <c r="A24" s="1127"/>
      <c r="B24" s="1113"/>
      <c r="C24" s="1114"/>
      <c r="D24" s="1115"/>
      <c r="E24" s="1115"/>
      <c r="F24" s="1116"/>
      <c r="G24" s="1114"/>
      <c r="H24" s="1115"/>
      <c r="I24" s="1115"/>
      <c r="J24" s="1116"/>
      <c r="K24" s="1117"/>
      <c r="L24" s="1118"/>
    </row>
    <row r="25" spans="1:12" ht="15" customHeight="1" x14ac:dyDescent="0.25">
      <c r="A25" s="1112" t="s">
        <v>624</v>
      </c>
      <c r="B25" s="1121">
        <v>148</v>
      </c>
      <c r="C25" s="1122">
        <v>166</v>
      </c>
      <c r="D25" s="1123">
        <v>155</v>
      </c>
      <c r="E25" s="1123">
        <v>206</v>
      </c>
      <c r="F25" s="1124">
        <v>171</v>
      </c>
      <c r="G25" s="1122">
        <v>1130</v>
      </c>
      <c r="H25" s="1123">
        <v>7342</v>
      </c>
      <c r="I25" s="1123">
        <v>13575</v>
      </c>
      <c r="J25" s="1124">
        <v>18006</v>
      </c>
      <c r="K25" s="1125">
        <v>174</v>
      </c>
      <c r="L25" s="1126">
        <v>9994</v>
      </c>
    </row>
    <row r="26" spans="1:12" ht="15" customHeight="1" x14ac:dyDescent="0.25">
      <c r="A26" s="1128"/>
      <c r="B26" s="1113"/>
      <c r="C26" s="1114"/>
      <c r="D26" s="1115"/>
      <c r="E26" s="1115"/>
      <c r="F26" s="1116"/>
      <c r="G26" s="1114"/>
      <c r="H26" s="1115"/>
      <c r="I26" s="1115"/>
      <c r="J26" s="1116"/>
      <c r="K26" s="1117"/>
      <c r="L26" s="1118"/>
    </row>
    <row r="27" spans="1:12" ht="15" customHeight="1" x14ac:dyDescent="0.25">
      <c r="A27" s="1112" t="s">
        <v>625</v>
      </c>
      <c r="B27" s="1121">
        <v>1377605</v>
      </c>
      <c r="C27" s="1122">
        <v>1371290</v>
      </c>
      <c r="D27" s="1123">
        <v>1331595</v>
      </c>
      <c r="E27" s="1123">
        <v>1349907</v>
      </c>
      <c r="F27" s="1124">
        <v>1345460</v>
      </c>
      <c r="G27" s="1122">
        <v>1312174</v>
      </c>
      <c r="H27" s="1123">
        <v>1317201</v>
      </c>
      <c r="I27" s="1123">
        <v>1302776</v>
      </c>
      <c r="J27" s="1124">
        <v>1312405</v>
      </c>
      <c r="K27" s="1125">
        <v>1349560</v>
      </c>
      <c r="L27" s="1126">
        <v>1311174</v>
      </c>
    </row>
    <row r="28" spans="1:12" ht="15" customHeight="1" x14ac:dyDescent="0.25">
      <c r="A28" s="1112"/>
      <c r="B28" s="1113"/>
      <c r="C28" s="1114"/>
      <c r="D28" s="1115"/>
      <c r="E28" s="1115"/>
      <c r="F28" s="1116"/>
      <c r="G28" s="1114"/>
      <c r="H28" s="1115"/>
      <c r="I28" s="1115"/>
      <c r="J28" s="1116"/>
      <c r="K28" s="1117"/>
      <c r="L28" s="1118"/>
    </row>
    <row r="29" spans="1:12" ht="15" customHeight="1" x14ac:dyDescent="0.25">
      <c r="A29" s="1112" t="s">
        <v>589</v>
      </c>
      <c r="B29" s="1121">
        <v>45539</v>
      </c>
      <c r="C29" s="1122">
        <v>43112</v>
      </c>
      <c r="D29" s="1123">
        <v>43904</v>
      </c>
      <c r="E29" s="1123">
        <v>46394</v>
      </c>
      <c r="F29" s="1124">
        <v>48550</v>
      </c>
      <c r="G29" s="1122">
        <v>40825</v>
      </c>
      <c r="H29" s="1123">
        <v>39249</v>
      </c>
      <c r="I29" s="1123">
        <v>41918</v>
      </c>
      <c r="J29" s="1124">
        <v>44012</v>
      </c>
      <c r="K29" s="1125">
        <v>45726</v>
      </c>
      <c r="L29" s="1126">
        <v>41694</v>
      </c>
    </row>
    <row r="30" spans="1:12" ht="15" customHeight="1" x14ac:dyDescent="0.25">
      <c r="A30" s="1112" t="s">
        <v>307</v>
      </c>
      <c r="B30" s="1121">
        <v>74813</v>
      </c>
      <c r="C30" s="1122">
        <v>72127</v>
      </c>
      <c r="D30" s="1123">
        <v>70359</v>
      </c>
      <c r="E30" s="1123">
        <v>72009</v>
      </c>
      <c r="F30" s="1124">
        <v>66605</v>
      </c>
      <c r="G30" s="1122">
        <v>65796</v>
      </c>
      <c r="H30" s="1123">
        <v>66290</v>
      </c>
      <c r="I30" s="1123">
        <v>66487</v>
      </c>
      <c r="J30" s="1124">
        <v>66920</v>
      </c>
      <c r="K30" s="1125">
        <v>69992</v>
      </c>
      <c r="L30" s="1126">
        <v>66416</v>
      </c>
    </row>
    <row r="31" spans="1:12" ht="15" customHeight="1" x14ac:dyDescent="0.25">
      <c r="A31" s="1129"/>
      <c r="B31" s="1130"/>
      <c r="C31" s="1131"/>
      <c r="D31" s="1132"/>
      <c r="E31" s="1132"/>
      <c r="F31" s="1133"/>
      <c r="G31" s="1131"/>
      <c r="H31" s="1132"/>
      <c r="I31" s="1132"/>
      <c r="J31" s="1133"/>
      <c r="K31" s="1134"/>
      <c r="L31" s="1135"/>
    </row>
    <row r="32" spans="1:12" ht="15" customHeight="1" x14ac:dyDescent="0.25">
      <c r="A32" s="1136" t="s">
        <v>308</v>
      </c>
      <c r="B32" s="1137">
        <v>1497957</v>
      </c>
      <c r="C32" s="1138">
        <v>1486529</v>
      </c>
      <c r="D32" s="1139">
        <v>1445858</v>
      </c>
      <c r="E32" s="1139">
        <v>1468310</v>
      </c>
      <c r="F32" s="1140">
        <v>1460615</v>
      </c>
      <c r="G32" s="1138">
        <v>1418795</v>
      </c>
      <c r="H32" s="1139">
        <v>1422740</v>
      </c>
      <c r="I32" s="1139">
        <v>1411181</v>
      </c>
      <c r="J32" s="1140">
        <v>1423337</v>
      </c>
      <c r="K32" s="1141">
        <v>1465278</v>
      </c>
      <c r="L32" s="1142">
        <v>1419284</v>
      </c>
    </row>
    <row r="33" spans="1:12" ht="15" customHeight="1" x14ac:dyDescent="0.25">
      <c r="A33" s="1143"/>
      <c r="B33" s="1144"/>
      <c r="C33" s="1145"/>
      <c r="D33" s="1146"/>
      <c r="E33" s="1146"/>
      <c r="F33" s="1147"/>
      <c r="G33" s="1145"/>
      <c r="H33" s="1146"/>
      <c r="I33" s="1146"/>
      <c r="J33" s="1147"/>
      <c r="K33" s="1145"/>
      <c r="L33" s="1146"/>
    </row>
    <row r="34" spans="1:12" ht="15" customHeight="1" x14ac:dyDescent="0.25">
      <c r="A34" s="1112" t="s">
        <v>626</v>
      </c>
      <c r="B34" s="1121">
        <v>931672</v>
      </c>
      <c r="C34" s="1122">
        <v>924667</v>
      </c>
      <c r="D34" s="1123">
        <v>906416</v>
      </c>
      <c r="E34" s="1123">
        <v>924427</v>
      </c>
      <c r="F34" s="1124">
        <v>920225</v>
      </c>
      <c r="G34" s="1122">
        <v>899312</v>
      </c>
      <c r="H34" s="1123">
        <v>906831</v>
      </c>
      <c r="I34" s="1123">
        <v>901875</v>
      </c>
      <c r="J34" s="1124">
        <v>902281</v>
      </c>
      <c r="K34" s="1125">
        <v>918888</v>
      </c>
      <c r="L34" s="1126">
        <v>902588</v>
      </c>
    </row>
    <row r="35" spans="1:12" ht="15" customHeight="1" x14ac:dyDescent="0.25">
      <c r="A35" s="1112" t="s">
        <v>627</v>
      </c>
      <c r="B35" s="1121">
        <v>44077</v>
      </c>
      <c r="C35" s="1122">
        <v>39689</v>
      </c>
      <c r="D35" s="1123">
        <v>42368</v>
      </c>
      <c r="E35" s="1123">
        <v>43346</v>
      </c>
      <c r="F35" s="1124">
        <v>46586</v>
      </c>
      <c r="G35" s="1122">
        <v>46160</v>
      </c>
      <c r="H35" s="1123">
        <v>49272</v>
      </c>
      <c r="I35" s="1123">
        <v>49105</v>
      </c>
      <c r="J35" s="1124">
        <v>51997</v>
      </c>
      <c r="K35" s="1125">
        <v>42994</v>
      </c>
      <c r="L35" s="1126">
        <v>49135</v>
      </c>
    </row>
    <row r="36" spans="1:12" ht="15" customHeight="1" x14ac:dyDescent="0.25">
      <c r="A36" s="1112" t="s">
        <v>586</v>
      </c>
      <c r="B36" s="1121">
        <v>46683</v>
      </c>
      <c r="C36" s="1122">
        <v>45349</v>
      </c>
      <c r="D36" s="1123">
        <v>40347</v>
      </c>
      <c r="E36" s="1123">
        <v>39256</v>
      </c>
      <c r="F36" s="1124">
        <v>38033</v>
      </c>
      <c r="G36" s="1122">
        <v>36098</v>
      </c>
      <c r="H36" s="1123">
        <v>35434</v>
      </c>
      <c r="I36" s="1123">
        <v>32713</v>
      </c>
      <c r="J36" s="1124">
        <v>29818</v>
      </c>
      <c r="K36" s="1125">
        <v>40758</v>
      </c>
      <c r="L36" s="1126">
        <v>33520</v>
      </c>
    </row>
    <row r="37" spans="1:12" ht="15" customHeight="1" x14ac:dyDescent="0.25">
      <c r="A37" s="1112"/>
      <c r="B37" s="1121">
        <v>1022432</v>
      </c>
      <c r="C37" s="1122">
        <v>1009705</v>
      </c>
      <c r="D37" s="1123">
        <v>989131</v>
      </c>
      <c r="E37" s="1123">
        <v>1007029</v>
      </c>
      <c r="F37" s="1124">
        <v>1004844</v>
      </c>
      <c r="G37" s="1122">
        <v>981570</v>
      </c>
      <c r="H37" s="1123">
        <v>991537</v>
      </c>
      <c r="I37" s="1123">
        <v>983693</v>
      </c>
      <c r="J37" s="1124">
        <v>984096</v>
      </c>
      <c r="K37" s="1125">
        <v>1002640</v>
      </c>
      <c r="L37" s="1126">
        <v>985243</v>
      </c>
    </row>
    <row r="38" spans="1:12" ht="15" customHeight="1" x14ac:dyDescent="0.25">
      <c r="A38" s="1112"/>
      <c r="B38" s="1113"/>
      <c r="C38" s="1114"/>
      <c r="D38" s="1115"/>
      <c r="E38" s="1115"/>
      <c r="F38" s="1116"/>
      <c r="G38" s="1114"/>
      <c r="H38" s="1115"/>
      <c r="I38" s="1115"/>
      <c r="J38" s="1116"/>
      <c r="K38" s="1117"/>
      <c r="L38" s="1118"/>
    </row>
    <row r="39" spans="1:12" ht="15" customHeight="1" x14ac:dyDescent="0.25">
      <c r="A39" s="1112" t="s">
        <v>628</v>
      </c>
      <c r="B39" s="1121">
        <v>40823</v>
      </c>
      <c r="C39" s="1122">
        <v>41941</v>
      </c>
      <c r="D39" s="1123">
        <v>40205</v>
      </c>
      <c r="E39" s="1123">
        <v>40087</v>
      </c>
      <c r="F39" s="1124">
        <v>38150</v>
      </c>
      <c r="G39" s="1122">
        <v>40796</v>
      </c>
      <c r="H39" s="1123">
        <v>39331</v>
      </c>
      <c r="I39" s="1123">
        <v>41865</v>
      </c>
      <c r="J39" s="1124">
        <v>42848</v>
      </c>
      <c r="K39" s="1125">
        <v>40096</v>
      </c>
      <c r="L39" s="1126">
        <v>41207</v>
      </c>
    </row>
    <row r="40" spans="1:12" ht="15" customHeight="1" x14ac:dyDescent="0.25">
      <c r="A40" s="1112"/>
      <c r="B40" s="1113"/>
      <c r="C40" s="1114"/>
      <c r="D40" s="1115"/>
      <c r="E40" s="1115"/>
      <c r="F40" s="1116"/>
      <c r="G40" s="1114"/>
      <c r="H40" s="1115"/>
      <c r="I40" s="1115"/>
      <c r="J40" s="1116"/>
      <c r="K40" s="1117"/>
      <c r="L40" s="1118"/>
    </row>
    <row r="41" spans="1:12" ht="15" customHeight="1" x14ac:dyDescent="0.25">
      <c r="A41" s="1112" t="s">
        <v>629</v>
      </c>
      <c r="B41" s="1113"/>
      <c r="C41" s="1114"/>
      <c r="D41" s="1115"/>
      <c r="E41" s="1115"/>
      <c r="F41" s="1116"/>
      <c r="G41" s="1114"/>
      <c r="H41" s="1115"/>
      <c r="I41" s="1115"/>
      <c r="J41" s="1116"/>
      <c r="K41" s="1117"/>
      <c r="L41" s="1118"/>
    </row>
    <row r="42" spans="1:12" ht="15" customHeight="1" x14ac:dyDescent="0.25">
      <c r="A42" s="1127" t="s">
        <v>630</v>
      </c>
      <c r="B42" s="1121">
        <v>219174</v>
      </c>
      <c r="C42" s="1122">
        <v>224726</v>
      </c>
      <c r="D42" s="1123">
        <v>207507</v>
      </c>
      <c r="E42" s="1123">
        <v>202955</v>
      </c>
      <c r="F42" s="1124">
        <v>200169</v>
      </c>
      <c r="G42" s="1122">
        <v>186202</v>
      </c>
      <c r="H42" s="1123">
        <v>181157</v>
      </c>
      <c r="I42" s="1123">
        <v>168136</v>
      </c>
      <c r="J42" s="1124">
        <v>169126</v>
      </c>
      <c r="K42" s="1125">
        <v>208888</v>
      </c>
      <c r="L42" s="1126">
        <v>176199</v>
      </c>
    </row>
    <row r="43" spans="1:12" ht="15" customHeight="1" x14ac:dyDescent="0.25">
      <c r="A43" s="1112"/>
      <c r="B43" s="1113"/>
      <c r="C43" s="1114"/>
      <c r="D43" s="1115"/>
      <c r="E43" s="1115"/>
      <c r="F43" s="1116"/>
      <c r="G43" s="1114"/>
      <c r="H43" s="1115"/>
      <c r="I43" s="1115"/>
      <c r="J43" s="1116"/>
      <c r="K43" s="1117"/>
      <c r="L43" s="1118"/>
    </row>
    <row r="44" spans="1:12" ht="15" customHeight="1" x14ac:dyDescent="0.25">
      <c r="A44" s="1112" t="s">
        <v>592</v>
      </c>
      <c r="B44" s="1121">
        <v>6682</v>
      </c>
      <c r="C44" s="1122">
        <v>7625</v>
      </c>
      <c r="D44" s="1123">
        <v>7733</v>
      </c>
      <c r="E44" s="1123">
        <v>7970</v>
      </c>
      <c r="F44" s="1124">
        <v>7946</v>
      </c>
      <c r="G44" s="1122">
        <v>7810</v>
      </c>
      <c r="H44" s="1123">
        <v>8287</v>
      </c>
      <c r="I44" s="1123">
        <v>8264</v>
      </c>
      <c r="J44" s="1124">
        <v>9802</v>
      </c>
      <c r="K44" s="1125">
        <v>7817</v>
      </c>
      <c r="L44" s="1126">
        <v>8542</v>
      </c>
    </row>
    <row r="45" spans="1:12" ht="15" customHeight="1" x14ac:dyDescent="0.25">
      <c r="A45" s="1112"/>
      <c r="B45" s="1113"/>
      <c r="C45" s="1114"/>
      <c r="D45" s="1115"/>
      <c r="E45" s="1115"/>
      <c r="F45" s="1116"/>
      <c r="G45" s="1114"/>
      <c r="H45" s="1115"/>
      <c r="I45" s="1115"/>
      <c r="J45" s="1116"/>
      <c r="K45" s="1117"/>
      <c r="L45" s="1118"/>
    </row>
    <row r="46" spans="1:12" ht="15" customHeight="1" x14ac:dyDescent="0.25">
      <c r="A46" s="1112" t="s">
        <v>312</v>
      </c>
      <c r="B46" s="1121">
        <v>120213</v>
      </c>
      <c r="C46" s="1122">
        <v>115903</v>
      </c>
      <c r="D46" s="1123">
        <v>115498</v>
      </c>
      <c r="E46" s="1123">
        <v>123797</v>
      </c>
      <c r="F46" s="1124">
        <v>124936</v>
      </c>
      <c r="G46" s="1122">
        <v>118791</v>
      </c>
      <c r="H46" s="1123">
        <v>120293</v>
      </c>
      <c r="I46" s="1123">
        <v>128464</v>
      </c>
      <c r="J46" s="1124">
        <v>138196</v>
      </c>
      <c r="K46" s="1125">
        <v>120032</v>
      </c>
      <c r="L46" s="1126">
        <v>126634</v>
      </c>
    </row>
    <row r="47" spans="1:12" ht="15" customHeight="1" x14ac:dyDescent="0.25">
      <c r="A47" s="1128"/>
      <c r="B47" s="1148"/>
      <c r="C47" s="1149"/>
      <c r="D47" s="1150"/>
      <c r="E47" s="1150"/>
      <c r="F47" s="1151"/>
      <c r="G47" s="1149"/>
      <c r="H47" s="1150"/>
      <c r="I47" s="1150"/>
      <c r="J47" s="1151"/>
      <c r="K47" s="1117"/>
      <c r="L47" s="1118"/>
    </row>
    <row r="48" spans="1:12" ht="15" customHeight="1" x14ac:dyDescent="0.25">
      <c r="A48" s="1152" t="s">
        <v>631</v>
      </c>
      <c r="B48" s="1153"/>
      <c r="C48" s="1154"/>
      <c r="D48" s="1155"/>
      <c r="E48" s="1155"/>
      <c r="F48" s="1156"/>
      <c r="G48" s="1154"/>
      <c r="H48" s="1155"/>
      <c r="I48" s="1155"/>
      <c r="J48" s="1156"/>
      <c r="K48" s="1154"/>
      <c r="L48" s="1155"/>
    </row>
    <row r="49" spans="1:12" ht="15" customHeight="1" x14ac:dyDescent="0.25">
      <c r="A49" s="1157" t="s">
        <v>632</v>
      </c>
      <c r="B49" s="1153"/>
      <c r="C49" s="1154"/>
      <c r="D49" s="1155"/>
      <c r="E49" s="1155"/>
      <c r="F49" s="1156"/>
      <c r="G49" s="1154"/>
      <c r="H49" s="1155"/>
      <c r="I49" s="1155"/>
      <c r="J49" s="1156"/>
      <c r="K49" s="1154"/>
      <c r="L49" s="1155"/>
    </row>
    <row r="50" spans="1:12" ht="15" customHeight="1" x14ac:dyDescent="0.25">
      <c r="A50" s="1158" t="s">
        <v>633</v>
      </c>
      <c r="B50" s="1121">
        <v>77288</v>
      </c>
      <c r="C50" s="1122">
        <v>76093</v>
      </c>
      <c r="D50" s="1123">
        <v>74972</v>
      </c>
      <c r="E50" s="1123">
        <v>74625</v>
      </c>
      <c r="F50" s="1124">
        <v>74077</v>
      </c>
      <c r="G50" s="1122">
        <v>73158</v>
      </c>
      <c r="H50" s="1123">
        <v>71651</v>
      </c>
      <c r="I50" s="1123">
        <v>70277</v>
      </c>
      <c r="J50" s="1124">
        <v>69372</v>
      </c>
      <c r="K50" s="1125">
        <v>75005</v>
      </c>
      <c r="L50" s="1126">
        <v>71127</v>
      </c>
    </row>
    <row r="51" spans="1:12" ht="15" customHeight="1" x14ac:dyDescent="0.25">
      <c r="A51" s="1120" t="s">
        <v>634</v>
      </c>
      <c r="B51" s="1121">
        <v>9939</v>
      </c>
      <c r="C51" s="1122">
        <v>8817</v>
      </c>
      <c r="D51" s="1123">
        <v>9168</v>
      </c>
      <c r="E51" s="1123">
        <v>10232</v>
      </c>
      <c r="F51" s="1124">
        <v>8794</v>
      </c>
      <c r="G51" s="1122">
        <v>8779</v>
      </c>
      <c r="H51" s="1123">
        <v>8779</v>
      </c>
      <c r="I51" s="1123">
        <v>8779</v>
      </c>
      <c r="J51" s="1124">
        <v>8174</v>
      </c>
      <c r="K51" s="1125">
        <v>9130</v>
      </c>
      <c r="L51" s="1126">
        <v>8627</v>
      </c>
    </row>
    <row r="52" spans="1:12" ht="15" customHeight="1" x14ac:dyDescent="0.25">
      <c r="A52" s="1120" t="s">
        <v>635</v>
      </c>
      <c r="B52" s="1121">
        <v>1406</v>
      </c>
      <c r="C52" s="1122">
        <v>1719</v>
      </c>
      <c r="D52" s="1123">
        <v>1644</v>
      </c>
      <c r="E52" s="1123">
        <v>1615</v>
      </c>
      <c r="F52" s="1124">
        <v>1699</v>
      </c>
      <c r="G52" s="1122">
        <v>1689</v>
      </c>
      <c r="H52" s="1123">
        <v>1705</v>
      </c>
      <c r="I52" s="1123">
        <v>1703</v>
      </c>
      <c r="J52" s="1124">
        <v>1723</v>
      </c>
      <c r="K52" s="1125">
        <v>1670</v>
      </c>
      <c r="L52" s="1126">
        <v>1705</v>
      </c>
    </row>
    <row r="53" spans="1:12" ht="15" customHeight="1" x14ac:dyDescent="0.25">
      <c r="A53" s="1120" t="s">
        <v>636</v>
      </c>
      <c r="B53" s="1121">
        <v>88633</v>
      </c>
      <c r="C53" s="1122">
        <v>86629</v>
      </c>
      <c r="D53" s="1123">
        <v>85784</v>
      </c>
      <c r="E53" s="1123">
        <v>86472</v>
      </c>
      <c r="F53" s="1124">
        <v>84570</v>
      </c>
      <c r="G53" s="1122">
        <v>83626</v>
      </c>
      <c r="H53" s="1123">
        <v>82135</v>
      </c>
      <c r="I53" s="1123">
        <v>80759</v>
      </c>
      <c r="J53" s="1124">
        <v>79269</v>
      </c>
      <c r="K53" s="1125">
        <v>85805</v>
      </c>
      <c r="L53" s="1126">
        <v>81459</v>
      </c>
    </row>
    <row r="54" spans="1:12" ht="15" customHeight="1" x14ac:dyDescent="0.35">
      <c r="A54" s="1159"/>
      <c r="B54" s="1160"/>
      <c r="C54" s="1161"/>
      <c r="D54" s="1162"/>
      <c r="E54" s="1162"/>
      <c r="F54" s="1163"/>
      <c r="G54" s="1161"/>
      <c r="H54" s="1162"/>
      <c r="I54" s="1162"/>
      <c r="J54" s="1163"/>
      <c r="K54" s="1164"/>
      <c r="L54" s="1165"/>
    </row>
    <row r="55" spans="1:12" ht="15" customHeight="1" x14ac:dyDescent="0.25">
      <c r="A55" s="1166" t="s">
        <v>637</v>
      </c>
      <c r="B55" s="1167">
        <v>1497957</v>
      </c>
      <c r="C55" s="1168">
        <v>1486529</v>
      </c>
      <c r="D55" s="1169">
        <v>1445858</v>
      </c>
      <c r="E55" s="1169">
        <v>1468310</v>
      </c>
      <c r="F55" s="1170">
        <v>1460615</v>
      </c>
      <c r="G55" s="1168">
        <v>1418795</v>
      </c>
      <c r="H55" s="1169">
        <v>1422740</v>
      </c>
      <c r="I55" s="1169">
        <v>1411181</v>
      </c>
      <c r="J55" s="1170">
        <v>1423337</v>
      </c>
      <c r="K55" s="1171">
        <v>1465278</v>
      </c>
      <c r="L55" s="1172">
        <v>1419284</v>
      </c>
    </row>
    <row r="56" spans="1:12" ht="11.15" customHeight="1" x14ac:dyDescent="0.25">
      <c r="A56" s="1173"/>
      <c r="B56" s="1174"/>
      <c r="C56" s="1175"/>
      <c r="D56" s="1175"/>
      <c r="E56" s="1175"/>
      <c r="F56" s="1175"/>
      <c r="G56" s="1175"/>
      <c r="H56" s="1175"/>
      <c r="I56" s="1175"/>
      <c r="J56" s="1175"/>
      <c r="K56" s="1176"/>
      <c r="L56" s="1176"/>
    </row>
    <row r="57" spans="1:12" ht="16.5" customHeight="1" x14ac:dyDescent="0.25">
      <c r="A57" s="2567" t="s">
        <v>317</v>
      </c>
      <c r="B57" s="2567" t="s">
        <v>14</v>
      </c>
      <c r="C57" s="2567" t="s">
        <v>14</v>
      </c>
      <c r="D57" s="2567" t="s">
        <v>14</v>
      </c>
      <c r="E57" s="2567" t="s">
        <v>14</v>
      </c>
      <c r="F57" s="2567" t="s">
        <v>14</v>
      </c>
      <c r="G57" s="2567" t="s">
        <v>14</v>
      </c>
      <c r="H57" s="2567" t="s">
        <v>14</v>
      </c>
      <c r="I57" s="2567" t="s">
        <v>14</v>
      </c>
      <c r="J57" s="2567" t="s">
        <v>14</v>
      </c>
      <c r="K57" s="2567" t="s">
        <v>14</v>
      </c>
      <c r="L57" s="2567" t="s">
        <v>14</v>
      </c>
    </row>
    <row r="58" spans="1:12" ht="8.15" customHeight="1" x14ac:dyDescent="0.25">
      <c r="A58" s="2561"/>
      <c r="B58" s="2561" t="s">
        <v>14</v>
      </c>
      <c r="C58" s="2561" t="s">
        <v>14</v>
      </c>
      <c r="D58" s="2561" t="s">
        <v>14</v>
      </c>
      <c r="E58" s="2561" t="s">
        <v>14</v>
      </c>
      <c r="F58" s="2561" t="s">
        <v>14</v>
      </c>
      <c r="G58" s="2561" t="s">
        <v>14</v>
      </c>
      <c r="H58" s="2561" t="s">
        <v>14</v>
      </c>
      <c r="I58" s="2561" t="s">
        <v>14</v>
      </c>
      <c r="J58" s="2561" t="s">
        <v>14</v>
      </c>
      <c r="K58" s="2561" t="s">
        <v>14</v>
      </c>
      <c r="L58" s="2561" t="s">
        <v>14</v>
      </c>
    </row>
    <row r="59" spans="1:12" ht="10.4" customHeight="1" x14ac:dyDescent="0.25">
      <c r="A59" s="1177"/>
      <c r="B59" s="1178"/>
      <c r="C59" s="1179"/>
      <c r="D59" s="1179"/>
      <c r="E59" s="1179"/>
      <c r="F59" s="1179"/>
      <c r="G59" s="1179"/>
      <c r="H59" s="1179"/>
      <c r="I59" s="1179"/>
      <c r="J59" s="1179"/>
      <c r="K59" s="1180"/>
      <c r="L59" s="1180"/>
    </row>
  </sheetData>
  <mergeCells count="6">
    <mergeCell ref="A58:L58"/>
    <mergeCell ref="A2:L2"/>
    <mergeCell ref="C3:F3"/>
    <mergeCell ref="G3:J3"/>
    <mergeCell ref="K3:L3"/>
    <mergeCell ref="A57:L57"/>
  </mergeCells>
  <hyperlinks>
    <hyperlink ref="A1" location="ToC!A2" display="Back to Table of Contents" xr:uid="{8EC13298-9296-4BA4-A949-42B2F414AD0D}"/>
  </hyperlinks>
  <pageMargins left="0.5" right="0.5" top="0.5" bottom="0.5" header="0.25" footer="0.25"/>
  <pageSetup scale="61" orientation="landscape" r:id="rId1"/>
  <headerFooter>
    <oddFooter>&amp;L&amp;G&amp;C&amp;"Scotia,Regular"&amp;9Supplementary Financial Information (SFI)&amp;R15&amp;"Scotia,Regular"&amp;7</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72BB-EC1C-46FB-BCAC-DB352569E65B}">
  <sheetPr>
    <pageSetUpPr fitToPage="1"/>
  </sheetPr>
  <dimension ref="A1:L45"/>
  <sheetViews>
    <sheetView showGridLines="0" zoomScaleNormal="100" workbookViewId="0"/>
  </sheetViews>
  <sheetFormatPr defaultRowHeight="12.5" x14ac:dyDescent="0.25"/>
  <cols>
    <col min="1" max="1" width="81" style="23" customWidth="1"/>
    <col min="2" max="12" width="11.7265625" style="23" customWidth="1"/>
    <col min="13" max="16384" width="8.7265625" style="23"/>
  </cols>
  <sheetData>
    <row r="1" spans="1:12" ht="20" customHeight="1" x14ac:dyDescent="0.25">
      <c r="A1" s="22" t="s">
        <v>12</v>
      </c>
    </row>
    <row r="2" spans="1:12" ht="25" customHeight="1" x14ac:dyDescent="0.25">
      <c r="A2" s="2551" t="s">
        <v>638</v>
      </c>
      <c r="B2" s="2551" t="s">
        <v>14</v>
      </c>
      <c r="C2" s="2551" t="s">
        <v>14</v>
      </c>
      <c r="D2" s="2551" t="s">
        <v>14</v>
      </c>
      <c r="E2" s="2551" t="s">
        <v>14</v>
      </c>
      <c r="F2" s="2551" t="s">
        <v>14</v>
      </c>
      <c r="G2" s="2551" t="s">
        <v>14</v>
      </c>
      <c r="H2" s="2551" t="s">
        <v>14</v>
      </c>
      <c r="I2" s="2551" t="s">
        <v>14</v>
      </c>
      <c r="J2" s="2551" t="s">
        <v>14</v>
      </c>
      <c r="K2" s="2551" t="s">
        <v>14</v>
      </c>
      <c r="L2" s="2551" t="s">
        <v>14</v>
      </c>
    </row>
    <row r="3" spans="1:12" ht="20.149999999999999" customHeight="1" x14ac:dyDescent="0.25">
      <c r="A3" s="1181"/>
      <c r="B3" s="1182" t="s">
        <v>323</v>
      </c>
      <c r="C3" s="2568" t="s">
        <v>324</v>
      </c>
      <c r="D3" s="2569" t="s">
        <v>14</v>
      </c>
      <c r="E3" s="2569" t="s">
        <v>14</v>
      </c>
      <c r="F3" s="2570" t="s">
        <v>14</v>
      </c>
      <c r="G3" s="2568" t="s">
        <v>325</v>
      </c>
      <c r="H3" s="2569" t="s">
        <v>14</v>
      </c>
      <c r="I3" s="2569" t="s">
        <v>14</v>
      </c>
      <c r="J3" s="2570" t="s">
        <v>14</v>
      </c>
      <c r="K3" s="2558" t="s">
        <v>165</v>
      </c>
      <c r="L3" s="2558" t="s">
        <v>14</v>
      </c>
    </row>
    <row r="4" spans="1:12" ht="20.149999999999999" customHeight="1" x14ac:dyDescent="0.25">
      <c r="A4" s="914" t="s">
        <v>560</v>
      </c>
      <c r="B4" s="1183" t="s">
        <v>167</v>
      </c>
      <c r="C4" s="1184" t="s">
        <v>168</v>
      </c>
      <c r="D4" s="859" t="s">
        <v>169</v>
      </c>
      <c r="E4" s="859" t="s">
        <v>170</v>
      </c>
      <c r="F4" s="860" t="s">
        <v>171</v>
      </c>
      <c r="G4" s="1185" t="s">
        <v>172</v>
      </c>
      <c r="H4" s="1186" t="s">
        <v>173</v>
      </c>
      <c r="I4" s="1186" t="s">
        <v>174</v>
      </c>
      <c r="J4" s="1187" t="s">
        <v>175</v>
      </c>
      <c r="K4" s="1185">
        <v>2025</v>
      </c>
      <c r="L4" s="859">
        <v>2024</v>
      </c>
    </row>
    <row r="5" spans="1:12" ht="20.149999999999999" customHeight="1" x14ac:dyDescent="0.25">
      <c r="A5" s="1188" t="s">
        <v>639</v>
      </c>
      <c r="B5" s="1189"/>
      <c r="C5" s="1190"/>
      <c r="D5" s="1191"/>
      <c r="E5" s="1192"/>
      <c r="F5" s="1193"/>
      <c r="G5" s="1194"/>
      <c r="H5" s="1195"/>
      <c r="I5" s="1195"/>
      <c r="J5" s="1196"/>
      <c r="K5" s="1194"/>
      <c r="L5" s="1195"/>
    </row>
    <row r="6" spans="1:12" ht="20.149999999999999" customHeight="1" x14ac:dyDescent="0.25">
      <c r="A6" s="1197" t="s">
        <v>640</v>
      </c>
      <c r="B6" s="1198">
        <v>22067</v>
      </c>
      <c r="C6" s="1199">
        <v>22089</v>
      </c>
      <c r="D6" s="1200">
        <v>22138</v>
      </c>
      <c r="E6" s="1200">
        <v>22136</v>
      </c>
      <c r="F6" s="1201">
        <v>22054</v>
      </c>
      <c r="G6" s="1202">
        <v>21549</v>
      </c>
      <c r="H6" s="1203">
        <v>21066</v>
      </c>
      <c r="I6" s="1203">
        <v>20599</v>
      </c>
      <c r="J6" s="1204">
        <v>20109</v>
      </c>
      <c r="K6" s="1202">
        <v>22054</v>
      </c>
      <c r="L6" s="1205">
        <v>20109</v>
      </c>
    </row>
    <row r="7" spans="1:12" ht="20.149999999999999" customHeight="1" x14ac:dyDescent="0.25">
      <c r="A7" s="1197" t="s">
        <v>641</v>
      </c>
      <c r="B7" s="1206">
        <v>22</v>
      </c>
      <c r="C7" s="1207">
        <v>-22</v>
      </c>
      <c r="D7" s="1208">
        <v>-49</v>
      </c>
      <c r="E7" s="1208">
        <v>2</v>
      </c>
      <c r="F7" s="1209">
        <v>82</v>
      </c>
      <c r="G7" s="1210">
        <v>505</v>
      </c>
      <c r="H7" s="1205">
        <v>483</v>
      </c>
      <c r="I7" s="1205">
        <v>467</v>
      </c>
      <c r="J7" s="1211">
        <v>490</v>
      </c>
      <c r="K7" s="1210">
        <v>13</v>
      </c>
      <c r="L7" s="1205">
        <v>1945</v>
      </c>
    </row>
    <row r="8" spans="1:12" ht="20.149999999999999" customHeight="1" x14ac:dyDescent="0.25">
      <c r="A8" s="1212" t="s">
        <v>642</v>
      </c>
      <c r="B8" s="1206">
        <v>22089</v>
      </c>
      <c r="C8" s="1199">
        <v>22067</v>
      </c>
      <c r="D8" s="1200">
        <v>22089</v>
      </c>
      <c r="E8" s="1200">
        <v>22138</v>
      </c>
      <c r="F8" s="1204">
        <v>22136</v>
      </c>
      <c r="G8" s="1202">
        <v>22054</v>
      </c>
      <c r="H8" s="1203">
        <v>21549</v>
      </c>
      <c r="I8" s="1203">
        <v>21066</v>
      </c>
      <c r="J8" s="1201">
        <v>20599</v>
      </c>
      <c r="K8" s="1199">
        <v>22067</v>
      </c>
      <c r="L8" s="1208">
        <v>22054</v>
      </c>
    </row>
    <row r="9" spans="1:12" ht="20.149999999999999" customHeight="1" x14ac:dyDescent="0.25">
      <c r="A9" s="1212"/>
      <c r="B9" s="1213"/>
      <c r="C9" s="1214"/>
      <c r="D9" s="1208"/>
      <c r="E9" s="1208"/>
      <c r="F9" s="1211"/>
      <c r="G9" s="1210"/>
      <c r="H9" s="1205"/>
      <c r="I9" s="1205"/>
      <c r="J9" s="1209"/>
      <c r="K9" s="1207"/>
      <c r="L9" s="1208"/>
    </row>
    <row r="10" spans="1:12" ht="20.149999999999999" customHeight="1" x14ac:dyDescent="0.25">
      <c r="A10" s="1215" t="s">
        <v>643</v>
      </c>
      <c r="B10" s="1216"/>
      <c r="C10" s="1214"/>
      <c r="D10" s="1208"/>
      <c r="E10" s="1208"/>
      <c r="F10" s="1209"/>
      <c r="G10" s="1210"/>
      <c r="H10" s="1205"/>
      <c r="I10" s="1205"/>
      <c r="J10" s="1211"/>
      <c r="K10" s="1210"/>
      <c r="L10" s="1205"/>
    </row>
    <row r="11" spans="1:12" ht="20.149999999999999" customHeight="1" x14ac:dyDescent="0.25">
      <c r="A11" s="1197" t="s">
        <v>644</v>
      </c>
      <c r="B11" s="1198">
        <v>58916</v>
      </c>
      <c r="C11" s="1199">
        <v>58703</v>
      </c>
      <c r="D11" s="1200">
        <v>57965</v>
      </c>
      <c r="E11" s="1200">
        <v>57445</v>
      </c>
      <c r="F11" s="1201">
        <v>57751</v>
      </c>
      <c r="G11" s="1202">
        <v>57541</v>
      </c>
      <c r="H11" s="1203">
        <v>57081</v>
      </c>
      <c r="I11" s="1203">
        <v>56443</v>
      </c>
      <c r="J11" s="1204">
        <v>55673</v>
      </c>
      <c r="K11" s="1202">
        <v>57751</v>
      </c>
      <c r="L11" s="1205">
        <v>55673</v>
      </c>
    </row>
    <row r="12" spans="1:12" ht="20.149999999999999" customHeight="1" x14ac:dyDescent="0.25">
      <c r="A12" s="1197" t="s">
        <v>645</v>
      </c>
      <c r="B12" s="1198">
        <v>2155</v>
      </c>
      <c r="C12" s="1199">
        <v>2104</v>
      </c>
      <c r="D12" s="1200">
        <v>2313</v>
      </c>
      <c r="E12" s="1200">
        <v>1841</v>
      </c>
      <c r="F12" s="1201">
        <v>1025</v>
      </c>
      <c r="G12" s="1202">
        <v>1521</v>
      </c>
      <c r="H12" s="1203">
        <v>1756</v>
      </c>
      <c r="I12" s="1203">
        <v>1943</v>
      </c>
      <c r="J12" s="1204">
        <v>2066</v>
      </c>
      <c r="K12" s="1202">
        <v>7283</v>
      </c>
      <c r="L12" s="1205">
        <v>7286</v>
      </c>
    </row>
    <row r="13" spans="1:12" ht="20.149999999999999" customHeight="1" x14ac:dyDescent="0.25">
      <c r="A13" s="1197" t="s">
        <v>646</v>
      </c>
      <c r="B13" s="1216">
        <v>-1358</v>
      </c>
      <c r="C13" s="1207">
        <v>-1361</v>
      </c>
      <c r="D13" s="1208">
        <v>-1367</v>
      </c>
      <c r="E13" s="1208">
        <v>-1321</v>
      </c>
      <c r="F13" s="1209">
        <v>-1320</v>
      </c>
      <c r="G13" s="1210">
        <v>-1312</v>
      </c>
      <c r="H13" s="1205">
        <v>-1304</v>
      </c>
      <c r="I13" s="1205">
        <v>-1295</v>
      </c>
      <c r="J13" s="1211">
        <v>-1287</v>
      </c>
      <c r="K13" s="1210">
        <v>-5369</v>
      </c>
      <c r="L13" s="1205">
        <v>-5198</v>
      </c>
    </row>
    <row r="14" spans="1:12" ht="20.149999999999999" customHeight="1" x14ac:dyDescent="0.25">
      <c r="A14" s="1197" t="s">
        <v>647</v>
      </c>
      <c r="B14" s="1216">
        <v>-406</v>
      </c>
      <c r="C14" s="1207">
        <v>-530</v>
      </c>
      <c r="D14" s="1208">
        <v>-186</v>
      </c>
      <c r="E14" s="1208">
        <v>0</v>
      </c>
      <c r="F14" s="1209">
        <v>0</v>
      </c>
      <c r="G14" s="1210">
        <v>0</v>
      </c>
      <c r="H14" s="1205">
        <v>0</v>
      </c>
      <c r="I14" s="1205">
        <v>0</v>
      </c>
      <c r="J14" s="1211">
        <v>0</v>
      </c>
      <c r="K14" s="1210">
        <v>-716</v>
      </c>
      <c r="L14" s="1205">
        <v>0</v>
      </c>
    </row>
    <row r="15" spans="1:12" ht="20.149999999999999" customHeight="1" x14ac:dyDescent="0.25">
      <c r="A15" s="1197" t="s">
        <v>648</v>
      </c>
      <c r="B15" s="1216">
        <v>0</v>
      </c>
      <c r="C15" s="1207">
        <v>0</v>
      </c>
      <c r="D15" s="1208">
        <v>-22</v>
      </c>
      <c r="E15" s="1208">
        <v>0</v>
      </c>
      <c r="F15" s="1209">
        <v>0</v>
      </c>
      <c r="G15" s="1210">
        <v>0</v>
      </c>
      <c r="H15" s="1205">
        <v>0</v>
      </c>
      <c r="I15" s="1205">
        <v>0</v>
      </c>
      <c r="J15" s="1211">
        <v>0</v>
      </c>
      <c r="K15" s="1210">
        <v>-22</v>
      </c>
      <c r="L15" s="1205">
        <v>0</v>
      </c>
    </row>
    <row r="16" spans="1:12" ht="20.149999999999999" customHeight="1" x14ac:dyDescent="0.25">
      <c r="A16" s="1197" t="s">
        <v>649</v>
      </c>
      <c r="B16" s="1216">
        <v>-8</v>
      </c>
      <c r="C16" s="1207">
        <v>0</v>
      </c>
      <c r="D16" s="1208">
        <v>0</v>
      </c>
      <c r="E16" s="1208">
        <v>0</v>
      </c>
      <c r="F16" s="1209">
        <v>-11</v>
      </c>
      <c r="G16" s="1210">
        <v>1</v>
      </c>
      <c r="H16" s="1205">
        <v>8</v>
      </c>
      <c r="I16" s="1205">
        <v>-10</v>
      </c>
      <c r="J16" s="1211">
        <v>-9</v>
      </c>
      <c r="K16" s="1210">
        <v>-11</v>
      </c>
      <c r="L16" s="1205">
        <v>-10</v>
      </c>
    </row>
    <row r="17" spans="1:12" ht="20.149999999999999" customHeight="1" x14ac:dyDescent="0.25">
      <c r="A17" s="1212" t="s">
        <v>642</v>
      </c>
      <c r="B17" s="1206">
        <v>59299</v>
      </c>
      <c r="C17" s="1199">
        <v>58916</v>
      </c>
      <c r="D17" s="1200">
        <v>58703</v>
      </c>
      <c r="E17" s="1200">
        <v>57965</v>
      </c>
      <c r="F17" s="1204">
        <v>57445</v>
      </c>
      <c r="G17" s="1202">
        <v>57751</v>
      </c>
      <c r="H17" s="1203">
        <v>57541</v>
      </c>
      <c r="I17" s="1203">
        <v>57081</v>
      </c>
      <c r="J17" s="1201">
        <v>56443</v>
      </c>
      <c r="K17" s="1199">
        <v>58916</v>
      </c>
      <c r="L17" s="1208">
        <v>57751</v>
      </c>
    </row>
    <row r="18" spans="1:12" ht="20.149999999999999" customHeight="1" x14ac:dyDescent="0.25">
      <c r="A18" s="1212"/>
      <c r="B18" s="1213"/>
      <c r="C18" s="1214"/>
      <c r="D18" s="1208"/>
      <c r="E18" s="1208"/>
      <c r="F18" s="1211"/>
      <c r="G18" s="1210"/>
      <c r="H18" s="1205"/>
      <c r="I18" s="1205"/>
      <c r="J18" s="1209"/>
      <c r="K18" s="1207"/>
      <c r="L18" s="1208"/>
    </row>
    <row r="19" spans="1:12" ht="20.149999999999999" customHeight="1" x14ac:dyDescent="0.25">
      <c r="A19" s="1215" t="s">
        <v>650</v>
      </c>
      <c r="B19" s="1216"/>
      <c r="C19" s="1214"/>
      <c r="D19" s="1208"/>
      <c r="E19" s="1208"/>
      <c r="F19" s="1209"/>
      <c r="G19" s="1210"/>
      <c r="H19" s="1205"/>
      <c r="I19" s="1205"/>
      <c r="J19" s="1211"/>
      <c r="K19" s="1210"/>
      <c r="L19" s="1205"/>
    </row>
    <row r="20" spans="1:12" ht="20.149999999999999" customHeight="1" x14ac:dyDescent="0.25">
      <c r="A20" s="1197" t="s">
        <v>644</v>
      </c>
      <c r="B20" s="1216">
        <v>-3826</v>
      </c>
      <c r="C20" s="1207">
        <v>-5310</v>
      </c>
      <c r="D20" s="1208">
        <v>-5191</v>
      </c>
      <c r="E20" s="1208">
        <v>-4789</v>
      </c>
      <c r="F20" s="1209">
        <v>-6147</v>
      </c>
      <c r="G20" s="1210">
        <v>-6298</v>
      </c>
      <c r="H20" s="1205">
        <v>-7502</v>
      </c>
      <c r="I20" s="1205">
        <v>-6998</v>
      </c>
      <c r="J20" s="1211">
        <v>-6931</v>
      </c>
      <c r="K20" s="1210">
        <v>-6147</v>
      </c>
      <c r="L20" s="1205">
        <v>-6931</v>
      </c>
    </row>
    <row r="21" spans="1:12" ht="20.149999999999999" customHeight="1" x14ac:dyDescent="0.25">
      <c r="A21" s="1197" t="s">
        <v>651</v>
      </c>
      <c r="B21" s="1198">
        <v>138</v>
      </c>
      <c r="C21" s="1207">
        <v>1484</v>
      </c>
      <c r="D21" s="1208">
        <v>-119</v>
      </c>
      <c r="E21" s="1208">
        <v>-402</v>
      </c>
      <c r="F21" s="1209">
        <v>1358</v>
      </c>
      <c r="G21" s="1210">
        <v>151</v>
      </c>
      <c r="H21" s="1205">
        <v>1204</v>
      </c>
      <c r="I21" s="1205">
        <v>-504</v>
      </c>
      <c r="J21" s="1211">
        <v>-67</v>
      </c>
      <c r="K21" s="1199">
        <v>2321</v>
      </c>
      <c r="L21" s="1205">
        <v>784</v>
      </c>
    </row>
    <row r="22" spans="1:12" ht="20.149999999999999" customHeight="1" x14ac:dyDescent="0.25">
      <c r="A22" s="1217" t="s">
        <v>652</v>
      </c>
      <c r="B22" s="1198">
        <v>94</v>
      </c>
      <c r="C22" s="1207">
        <v>841</v>
      </c>
      <c r="D22" s="1208">
        <v>159</v>
      </c>
      <c r="E22" s="1208">
        <v>-1370</v>
      </c>
      <c r="F22" s="1209">
        <v>1078</v>
      </c>
      <c r="G22" s="1210">
        <v>-463</v>
      </c>
      <c r="H22" s="1205">
        <v>-514</v>
      </c>
      <c r="I22" s="1205">
        <v>443</v>
      </c>
      <c r="J22" s="1211">
        <v>-1270</v>
      </c>
      <c r="K22" s="1210">
        <v>708</v>
      </c>
      <c r="L22" s="1205">
        <v>-1804</v>
      </c>
    </row>
    <row r="23" spans="1:12" ht="20.149999999999999" customHeight="1" x14ac:dyDescent="0.25">
      <c r="A23" s="1217" t="s">
        <v>653</v>
      </c>
      <c r="B23" s="1198">
        <v>189</v>
      </c>
      <c r="C23" s="1207">
        <v>238</v>
      </c>
      <c r="D23" s="1208">
        <v>187</v>
      </c>
      <c r="E23" s="1208">
        <v>84</v>
      </c>
      <c r="F23" s="1209">
        <v>24</v>
      </c>
      <c r="G23" s="1210">
        <v>-39</v>
      </c>
      <c r="H23" s="1205">
        <v>253</v>
      </c>
      <c r="I23" s="1205">
        <v>-207</v>
      </c>
      <c r="J23" s="1211">
        <v>606</v>
      </c>
      <c r="K23" s="1199">
        <v>533</v>
      </c>
      <c r="L23" s="1205">
        <v>613</v>
      </c>
    </row>
    <row r="24" spans="1:12" ht="20.149999999999999" customHeight="1" x14ac:dyDescent="0.25">
      <c r="A24" s="1217" t="s">
        <v>654</v>
      </c>
      <c r="B24" s="1198">
        <v>13</v>
      </c>
      <c r="C24" s="1207">
        <v>9</v>
      </c>
      <c r="D24" s="1208">
        <v>21</v>
      </c>
      <c r="E24" s="1208">
        <v>14</v>
      </c>
      <c r="F24" s="1209">
        <v>15</v>
      </c>
      <c r="G24" s="1210">
        <v>86</v>
      </c>
      <c r="H24" s="1205">
        <v>86</v>
      </c>
      <c r="I24" s="1205">
        <v>-13</v>
      </c>
      <c r="J24" s="1211">
        <v>166</v>
      </c>
      <c r="K24" s="1199">
        <v>59</v>
      </c>
      <c r="L24" s="1205">
        <v>325</v>
      </c>
    </row>
    <row r="25" spans="1:12" ht="20.149999999999999" customHeight="1" x14ac:dyDescent="0.25">
      <c r="A25" s="1217" t="s">
        <v>655</v>
      </c>
      <c r="B25" s="1216">
        <v>-125</v>
      </c>
      <c r="C25" s="1207">
        <v>513</v>
      </c>
      <c r="D25" s="1208">
        <v>-362</v>
      </c>
      <c r="E25" s="1208">
        <v>569</v>
      </c>
      <c r="F25" s="1209">
        <v>337</v>
      </c>
      <c r="G25" s="1210">
        <v>656</v>
      </c>
      <c r="H25" s="1205">
        <v>1201</v>
      </c>
      <c r="I25" s="1205">
        <v>-592</v>
      </c>
      <c r="J25" s="1211">
        <v>1083</v>
      </c>
      <c r="K25" s="1199">
        <v>1057</v>
      </c>
      <c r="L25" s="1205">
        <v>2348</v>
      </c>
    </row>
    <row r="26" spans="1:12" ht="20.149999999999999" customHeight="1" x14ac:dyDescent="0.25">
      <c r="A26" s="1217" t="s">
        <v>490</v>
      </c>
      <c r="B26" s="1216">
        <v>-33</v>
      </c>
      <c r="C26" s="1207">
        <v>-117</v>
      </c>
      <c r="D26" s="1208">
        <v>-124</v>
      </c>
      <c r="E26" s="1208">
        <v>301</v>
      </c>
      <c r="F26" s="1209">
        <v>-96</v>
      </c>
      <c r="G26" s="1210">
        <v>-89</v>
      </c>
      <c r="H26" s="1205">
        <v>178</v>
      </c>
      <c r="I26" s="1205">
        <v>-135</v>
      </c>
      <c r="J26" s="1211">
        <v>-652</v>
      </c>
      <c r="K26" s="1210">
        <v>-36</v>
      </c>
      <c r="L26" s="1205">
        <v>-698</v>
      </c>
    </row>
    <row r="27" spans="1:12" ht="20.149999999999999" customHeight="1" x14ac:dyDescent="0.25">
      <c r="A27" s="1212" t="s">
        <v>642</v>
      </c>
      <c r="B27" s="1213">
        <v>-3688</v>
      </c>
      <c r="C27" s="1207">
        <v>-3826</v>
      </c>
      <c r="D27" s="1208">
        <v>-5310</v>
      </c>
      <c r="E27" s="1208">
        <v>-5191</v>
      </c>
      <c r="F27" s="1211">
        <v>-4789</v>
      </c>
      <c r="G27" s="1210">
        <v>-6147</v>
      </c>
      <c r="H27" s="1205">
        <v>-6298</v>
      </c>
      <c r="I27" s="1205">
        <v>-7502</v>
      </c>
      <c r="J27" s="1209">
        <v>-6998</v>
      </c>
      <c r="K27" s="1207">
        <v>-3826</v>
      </c>
      <c r="L27" s="1208">
        <v>-6147</v>
      </c>
    </row>
    <row r="28" spans="1:12" ht="20.149999999999999" customHeight="1" x14ac:dyDescent="0.25">
      <c r="A28" s="1212"/>
      <c r="B28" s="1213"/>
      <c r="C28" s="1214"/>
      <c r="D28" s="1208"/>
      <c r="E28" s="1208"/>
      <c r="F28" s="1211"/>
      <c r="G28" s="1210"/>
      <c r="H28" s="1205"/>
      <c r="I28" s="1205"/>
      <c r="J28" s="1209"/>
      <c r="K28" s="1207"/>
      <c r="L28" s="1208"/>
    </row>
    <row r="29" spans="1:12" ht="20.149999999999999" customHeight="1" x14ac:dyDescent="0.25">
      <c r="A29" s="1215" t="s">
        <v>656</v>
      </c>
      <c r="B29" s="1216"/>
      <c r="C29" s="1214"/>
      <c r="D29" s="1208"/>
      <c r="E29" s="1208"/>
      <c r="F29" s="1209"/>
      <c r="G29" s="1210"/>
      <c r="H29" s="1205"/>
      <c r="I29" s="1205"/>
      <c r="J29" s="1211"/>
      <c r="K29" s="1210"/>
      <c r="L29" s="1205"/>
    </row>
    <row r="30" spans="1:12" ht="20.149999999999999" customHeight="1" x14ac:dyDescent="0.25">
      <c r="A30" s="1197" t="s">
        <v>644</v>
      </c>
      <c r="B30" s="1216">
        <v>-230</v>
      </c>
      <c r="C30" s="1207">
        <v>-224</v>
      </c>
      <c r="D30" s="1208">
        <v>-226</v>
      </c>
      <c r="E30" s="1208">
        <v>-229</v>
      </c>
      <c r="F30" s="1209">
        <v>-68</v>
      </c>
      <c r="G30" s="1210">
        <v>-67</v>
      </c>
      <c r="H30" s="1205">
        <v>-68</v>
      </c>
      <c r="I30" s="1205">
        <v>-67</v>
      </c>
      <c r="J30" s="1211">
        <v>-84</v>
      </c>
      <c r="K30" s="1210">
        <v>-68</v>
      </c>
      <c r="L30" s="1205">
        <v>-84</v>
      </c>
    </row>
    <row r="31" spans="1:12" ht="20.149999999999999" customHeight="1" x14ac:dyDescent="0.25">
      <c r="A31" s="1197" t="s">
        <v>657</v>
      </c>
      <c r="B31" s="1206">
        <v>8</v>
      </c>
      <c r="C31" s="1207">
        <v>2</v>
      </c>
      <c r="D31" s="1208">
        <v>2</v>
      </c>
      <c r="E31" s="1208">
        <v>3</v>
      </c>
      <c r="F31" s="1209">
        <v>8</v>
      </c>
      <c r="G31" s="1210">
        <v>2</v>
      </c>
      <c r="H31" s="1205">
        <v>1</v>
      </c>
      <c r="I31" s="1205">
        <v>0</v>
      </c>
      <c r="J31" s="1211">
        <v>10</v>
      </c>
      <c r="K31" s="1210">
        <v>15</v>
      </c>
      <c r="L31" s="1205">
        <v>13</v>
      </c>
    </row>
    <row r="32" spans="1:12" ht="20.149999999999999" customHeight="1" x14ac:dyDescent="0.25">
      <c r="A32" s="1197" t="s">
        <v>658</v>
      </c>
      <c r="B32" s="1216">
        <v>-8</v>
      </c>
      <c r="C32" s="1207">
        <v>-8</v>
      </c>
      <c r="D32" s="1208">
        <v>-1</v>
      </c>
      <c r="E32" s="1208">
        <v>0</v>
      </c>
      <c r="F32" s="1209">
        <v>-5</v>
      </c>
      <c r="G32" s="1210">
        <v>-3</v>
      </c>
      <c r="H32" s="1205">
        <v>0</v>
      </c>
      <c r="I32" s="1205">
        <v>-1</v>
      </c>
      <c r="J32" s="1211">
        <v>0</v>
      </c>
      <c r="K32" s="1210">
        <v>-14</v>
      </c>
      <c r="L32" s="1205">
        <v>-4</v>
      </c>
    </row>
    <row r="33" spans="1:12" ht="20.149999999999999" customHeight="1" x14ac:dyDescent="0.25">
      <c r="A33" s="1197" t="s">
        <v>490</v>
      </c>
      <c r="B33" s="1206">
        <v>179</v>
      </c>
      <c r="C33" s="1207">
        <v>0</v>
      </c>
      <c r="D33" s="1208">
        <v>1</v>
      </c>
      <c r="E33" s="1208">
        <v>0</v>
      </c>
      <c r="F33" s="1209">
        <v>-164</v>
      </c>
      <c r="G33" s="1210">
        <v>0</v>
      </c>
      <c r="H33" s="1205">
        <v>0</v>
      </c>
      <c r="I33" s="1205">
        <v>0</v>
      </c>
      <c r="J33" s="1211">
        <v>7</v>
      </c>
      <c r="K33" s="1210">
        <v>-163</v>
      </c>
      <c r="L33" s="1205">
        <v>7</v>
      </c>
    </row>
    <row r="34" spans="1:12" ht="20.149999999999999" customHeight="1" x14ac:dyDescent="0.25">
      <c r="A34" s="1212" t="s">
        <v>642</v>
      </c>
      <c r="B34" s="1213">
        <v>-51</v>
      </c>
      <c r="C34" s="1207">
        <v>-230</v>
      </c>
      <c r="D34" s="1208">
        <v>-224</v>
      </c>
      <c r="E34" s="1208">
        <v>-226</v>
      </c>
      <c r="F34" s="1211">
        <v>-229</v>
      </c>
      <c r="G34" s="1210">
        <v>-68</v>
      </c>
      <c r="H34" s="1205">
        <v>-67</v>
      </c>
      <c r="I34" s="1205">
        <v>-68</v>
      </c>
      <c r="J34" s="1209">
        <v>-67</v>
      </c>
      <c r="K34" s="1207">
        <v>-230</v>
      </c>
      <c r="L34" s="1208">
        <v>-68</v>
      </c>
    </row>
    <row r="35" spans="1:12" ht="20.149999999999999" customHeight="1" x14ac:dyDescent="0.25">
      <c r="A35" s="1218"/>
      <c r="B35" s="1216"/>
      <c r="C35" s="1214"/>
      <c r="D35" s="1208"/>
      <c r="E35" s="1208"/>
      <c r="F35" s="1209"/>
      <c r="G35" s="1210"/>
      <c r="H35" s="1205"/>
      <c r="I35" s="1205"/>
      <c r="J35" s="1211"/>
      <c r="K35" s="1210"/>
      <c r="L35" s="1205"/>
    </row>
    <row r="36" spans="1:12" ht="20.149999999999999" customHeight="1" x14ac:dyDescent="0.25">
      <c r="A36" s="1219" t="s">
        <v>659</v>
      </c>
      <c r="B36" s="1206">
        <v>77649</v>
      </c>
      <c r="C36" s="1199">
        <v>76927</v>
      </c>
      <c r="D36" s="1200">
        <v>75258</v>
      </c>
      <c r="E36" s="1200">
        <v>74686</v>
      </c>
      <c r="F36" s="1204">
        <v>74563</v>
      </c>
      <c r="G36" s="1202">
        <v>73590</v>
      </c>
      <c r="H36" s="1203">
        <v>72725</v>
      </c>
      <c r="I36" s="1203">
        <v>70577</v>
      </c>
      <c r="J36" s="1201">
        <v>69977</v>
      </c>
      <c r="K36" s="1199">
        <v>76927</v>
      </c>
      <c r="L36" s="1208">
        <v>73590</v>
      </c>
    </row>
    <row r="37" spans="1:12" ht="20.149999999999999" customHeight="1" x14ac:dyDescent="0.25">
      <c r="A37" s="1220"/>
      <c r="B37" s="1216"/>
      <c r="C37" s="1214"/>
      <c r="D37" s="1208"/>
      <c r="E37" s="1208"/>
      <c r="F37" s="1209"/>
      <c r="G37" s="1210"/>
      <c r="H37" s="1205"/>
      <c r="I37" s="1205"/>
      <c r="J37" s="1211"/>
      <c r="K37" s="1210"/>
      <c r="L37" s="1205"/>
    </row>
    <row r="38" spans="1:12" ht="20.149999999999999" customHeight="1" x14ac:dyDescent="0.25">
      <c r="A38" s="1215" t="s">
        <v>660</v>
      </c>
      <c r="B38" s="1216"/>
      <c r="C38" s="1214"/>
      <c r="D38" s="1208"/>
      <c r="E38" s="1208"/>
      <c r="F38" s="1209"/>
      <c r="G38" s="1210"/>
      <c r="H38" s="1205"/>
      <c r="I38" s="1205"/>
      <c r="J38" s="1211"/>
      <c r="K38" s="1210"/>
      <c r="L38" s="1205"/>
    </row>
    <row r="39" spans="1:12" ht="20.149999999999999" customHeight="1" x14ac:dyDescent="0.25">
      <c r="A39" s="1197" t="s">
        <v>652</v>
      </c>
      <c r="B39" s="1216">
        <v>-2757</v>
      </c>
      <c r="C39" s="1207">
        <v>-2851</v>
      </c>
      <c r="D39" s="1208">
        <v>-3692</v>
      </c>
      <c r="E39" s="1208">
        <v>-3851</v>
      </c>
      <c r="F39" s="1209">
        <v>-2481</v>
      </c>
      <c r="G39" s="1210">
        <v>-3559</v>
      </c>
      <c r="H39" s="1205">
        <v>-3096</v>
      </c>
      <c r="I39" s="1205">
        <v>-2582</v>
      </c>
      <c r="J39" s="1211">
        <v>-3025</v>
      </c>
      <c r="K39" s="1221"/>
      <c r="L39" s="1222"/>
    </row>
    <row r="40" spans="1:12" ht="20.149999999999999" customHeight="1" x14ac:dyDescent="0.25">
      <c r="A40" s="1197" t="s">
        <v>653</v>
      </c>
      <c r="B40" s="1198">
        <v>231</v>
      </c>
      <c r="C40" s="1207">
        <v>42</v>
      </c>
      <c r="D40" s="1208">
        <v>-196</v>
      </c>
      <c r="E40" s="1208">
        <v>-383</v>
      </c>
      <c r="F40" s="1209">
        <v>-467</v>
      </c>
      <c r="G40" s="1210">
        <v>-491</v>
      </c>
      <c r="H40" s="1205">
        <v>-452</v>
      </c>
      <c r="I40" s="1205">
        <v>-705</v>
      </c>
      <c r="J40" s="1211">
        <v>-498</v>
      </c>
      <c r="K40" s="1221"/>
      <c r="L40" s="1222"/>
    </row>
    <row r="41" spans="1:12" ht="20.149999999999999" customHeight="1" x14ac:dyDescent="0.25">
      <c r="A41" s="1197" t="s">
        <v>654</v>
      </c>
      <c r="B41" s="1198">
        <v>411</v>
      </c>
      <c r="C41" s="1199">
        <v>398</v>
      </c>
      <c r="D41" s="1200">
        <v>389</v>
      </c>
      <c r="E41" s="1200">
        <v>368</v>
      </c>
      <c r="F41" s="1201">
        <v>354</v>
      </c>
      <c r="G41" s="1202">
        <v>339</v>
      </c>
      <c r="H41" s="1205">
        <v>253</v>
      </c>
      <c r="I41" s="1205">
        <v>167</v>
      </c>
      <c r="J41" s="1211">
        <v>180</v>
      </c>
      <c r="K41" s="1221"/>
      <c r="L41" s="1222"/>
    </row>
    <row r="42" spans="1:12" ht="20.149999999999999" customHeight="1" x14ac:dyDescent="0.25">
      <c r="A42" s="1197" t="s">
        <v>655</v>
      </c>
      <c r="B42" s="1216">
        <v>-1265</v>
      </c>
      <c r="C42" s="1207">
        <v>-1140</v>
      </c>
      <c r="D42" s="1208">
        <v>-1653</v>
      </c>
      <c r="E42" s="1208">
        <v>-1291</v>
      </c>
      <c r="F42" s="1209">
        <v>-1860</v>
      </c>
      <c r="G42" s="1210">
        <v>-2197</v>
      </c>
      <c r="H42" s="1205">
        <v>-2853</v>
      </c>
      <c r="I42" s="1205">
        <v>-4054</v>
      </c>
      <c r="J42" s="1211">
        <v>-3462</v>
      </c>
      <c r="K42" s="1221"/>
      <c r="L42" s="1222"/>
    </row>
    <row r="43" spans="1:12" ht="20.149999999999999" customHeight="1" x14ac:dyDescent="0.25">
      <c r="A43" s="1197" t="s">
        <v>490</v>
      </c>
      <c r="B43" s="1216">
        <v>-308</v>
      </c>
      <c r="C43" s="1207">
        <v>-275</v>
      </c>
      <c r="D43" s="1208">
        <v>-158</v>
      </c>
      <c r="E43" s="1208">
        <v>-34</v>
      </c>
      <c r="F43" s="1209">
        <v>-335</v>
      </c>
      <c r="G43" s="1210">
        <v>-239</v>
      </c>
      <c r="H43" s="1205">
        <v>-150</v>
      </c>
      <c r="I43" s="1205">
        <v>-328</v>
      </c>
      <c r="J43" s="1211">
        <v>-193</v>
      </c>
      <c r="K43" s="1221"/>
      <c r="L43" s="1222"/>
    </row>
    <row r="44" spans="1:12" ht="20.149999999999999" customHeight="1" x14ac:dyDescent="0.25">
      <c r="A44" s="1223" t="s">
        <v>517</v>
      </c>
      <c r="B44" s="1224">
        <v>-3688</v>
      </c>
      <c r="C44" s="1225">
        <v>-3826</v>
      </c>
      <c r="D44" s="1226">
        <v>-5310</v>
      </c>
      <c r="E44" s="1226">
        <v>-5191</v>
      </c>
      <c r="F44" s="1227">
        <v>-4789</v>
      </c>
      <c r="G44" s="1228">
        <v>-6147</v>
      </c>
      <c r="H44" s="1229">
        <v>-6298</v>
      </c>
      <c r="I44" s="1229">
        <v>-7502</v>
      </c>
      <c r="J44" s="1230">
        <v>-6998</v>
      </c>
      <c r="K44" s="1231"/>
      <c r="L44" s="1232"/>
    </row>
    <row r="45" spans="1:12" ht="15" customHeight="1" x14ac:dyDescent="0.35">
      <c r="A45" s="1233"/>
      <c r="B45" s="1234"/>
      <c r="C45" s="1235"/>
      <c r="D45" s="1235"/>
      <c r="E45" s="1235"/>
      <c r="F45" s="1234"/>
      <c r="G45" s="1234"/>
      <c r="H45" s="1234"/>
      <c r="I45" s="1234"/>
      <c r="J45" s="1235"/>
      <c r="K45" s="947"/>
      <c r="L45" s="947"/>
    </row>
  </sheetData>
  <mergeCells count="4">
    <mergeCell ref="A2:L2"/>
    <mergeCell ref="C3:F3"/>
    <mergeCell ref="G3:J3"/>
    <mergeCell ref="K3:L3"/>
  </mergeCells>
  <hyperlinks>
    <hyperlink ref="A1" location="ToC!A2" display="Back to Table of Contents" xr:uid="{CB67D0A3-8454-416E-9E32-BD76A9218750}"/>
  </hyperlinks>
  <pageMargins left="0.5" right="0.5" top="0.5" bottom="0.5" header="0.25" footer="0.25"/>
  <pageSetup scale="59" orientation="landscape" r:id="rId1"/>
  <headerFooter>
    <oddFooter>&amp;L&amp;G&amp;C&amp;"Scotia,Regular"&amp;9Supplementary Financial Information (SFI)&amp;R16&amp;"Scotia,Regular"&amp;7</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511CB-E862-4C7E-A78A-41C8D1891551}">
  <sheetPr>
    <pageSetUpPr fitToPage="1"/>
  </sheetPr>
  <dimension ref="A1:L22"/>
  <sheetViews>
    <sheetView showGridLines="0" zoomScaleNormal="100" workbookViewId="0"/>
  </sheetViews>
  <sheetFormatPr defaultRowHeight="12.5" x14ac:dyDescent="0.25"/>
  <cols>
    <col min="1" max="1" width="95.54296875" style="23" customWidth="1"/>
    <col min="2" max="12" width="10.7265625" style="23" customWidth="1"/>
    <col min="13" max="16384" width="8.7265625" style="23"/>
  </cols>
  <sheetData>
    <row r="1" spans="1:12" ht="20" customHeight="1" x14ac:dyDescent="0.25">
      <c r="A1" s="22" t="s">
        <v>12</v>
      </c>
    </row>
    <row r="2" spans="1:12" ht="25" customHeight="1" x14ac:dyDescent="0.25">
      <c r="A2" s="2551" t="s">
        <v>661</v>
      </c>
      <c r="B2" s="2551" t="s">
        <v>14</v>
      </c>
      <c r="C2" s="2551" t="s">
        <v>14</v>
      </c>
      <c r="D2" s="2551" t="s">
        <v>14</v>
      </c>
      <c r="E2" s="2551" t="s">
        <v>14</v>
      </c>
      <c r="F2" s="2551" t="s">
        <v>14</v>
      </c>
      <c r="G2" s="2551" t="s">
        <v>14</v>
      </c>
      <c r="H2" s="2551" t="s">
        <v>14</v>
      </c>
      <c r="I2" s="2551" t="s">
        <v>14</v>
      </c>
      <c r="J2" s="2551" t="s">
        <v>14</v>
      </c>
      <c r="K2" s="2551" t="s">
        <v>14</v>
      </c>
      <c r="L2" s="2551" t="s">
        <v>14</v>
      </c>
    </row>
    <row r="3" spans="1:12" ht="20.149999999999999" customHeight="1" x14ac:dyDescent="0.25">
      <c r="A3" s="1181"/>
      <c r="B3" s="1182" t="s">
        <v>323</v>
      </c>
      <c r="C3" s="2568" t="s">
        <v>324</v>
      </c>
      <c r="D3" s="2569" t="s">
        <v>14</v>
      </c>
      <c r="E3" s="2569" t="s">
        <v>14</v>
      </c>
      <c r="F3" s="2570" t="s">
        <v>14</v>
      </c>
      <c r="G3" s="2568" t="s">
        <v>325</v>
      </c>
      <c r="H3" s="2569" t="s">
        <v>14</v>
      </c>
      <c r="I3" s="2569" t="s">
        <v>14</v>
      </c>
      <c r="J3" s="2570" t="s">
        <v>14</v>
      </c>
      <c r="K3" s="2558" t="s">
        <v>165</v>
      </c>
      <c r="L3" s="2558" t="s">
        <v>14</v>
      </c>
    </row>
    <row r="4" spans="1:12" ht="20.149999999999999" customHeight="1" x14ac:dyDescent="0.25">
      <c r="A4" s="914" t="s">
        <v>560</v>
      </c>
      <c r="B4" s="1183" t="s">
        <v>167</v>
      </c>
      <c r="C4" s="1184" t="s">
        <v>168</v>
      </c>
      <c r="D4" s="859" t="s">
        <v>169</v>
      </c>
      <c r="E4" s="859" t="s">
        <v>170</v>
      </c>
      <c r="F4" s="860" t="s">
        <v>171</v>
      </c>
      <c r="G4" s="1185" t="s">
        <v>172</v>
      </c>
      <c r="H4" s="1186" t="s">
        <v>173</v>
      </c>
      <c r="I4" s="1186" t="s">
        <v>174</v>
      </c>
      <c r="J4" s="1187" t="s">
        <v>175</v>
      </c>
      <c r="K4" s="1185">
        <v>2025</v>
      </c>
      <c r="L4" s="859">
        <v>2024</v>
      </c>
    </row>
    <row r="5" spans="1:12" ht="20.149999999999999" customHeight="1" x14ac:dyDescent="0.25">
      <c r="A5" s="1188" t="s">
        <v>662</v>
      </c>
      <c r="B5" s="1236"/>
      <c r="C5" s="1190"/>
      <c r="D5" s="1237"/>
      <c r="E5" s="1237"/>
      <c r="F5" s="1238"/>
      <c r="G5" s="1239"/>
      <c r="H5" s="1240"/>
      <c r="I5" s="1240"/>
      <c r="J5" s="1241"/>
      <c r="K5" s="1239"/>
      <c r="L5" s="1240"/>
    </row>
    <row r="6" spans="1:12" ht="20.149999999999999" customHeight="1" x14ac:dyDescent="0.25">
      <c r="A6" s="1197" t="s">
        <v>644</v>
      </c>
      <c r="B6" s="1198">
        <v>9939</v>
      </c>
      <c r="C6" s="1199">
        <v>8544</v>
      </c>
      <c r="D6" s="1200">
        <v>10232</v>
      </c>
      <c r="E6" s="1200">
        <v>10232</v>
      </c>
      <c r="F6" s="1201">
        <v>8779</v>
      </c>
      <c r="G6" s="1202">
        <v>8779</v>
      </c>
      <c r="H6" s="1203">
        <v>8779</v>
      </c>
      <c r="I6" s="1203">
        <v>8779</v>
      </c>
      <c r="J6" s="1204">
        <v>8075</v>
      </c>
      <c r="K6" s="1202">
        <v>8779</v>
      </c>
      <c r="L6" s="1205">
        <v>8075</v>
      </c>
    </row>
    <row r="7" spans="1:12" ht="20.149999999999999" customHeight="1" x14ac:dyDescent="0.25">
      <c r="A7" s="1197" t="s">
        <v>663</v>
      </c>
      <c r="B7" s="1216">
        <v>0</v>
      </c>
      <c r="C7" s="1207">
        <v>1395</v>
      </c>
      <c r="D7" s="1208">
        <v>0</v>
      </c>
      <c r="E7" s="1208">
        <v>0</v>
      </c>
      <c r="F7" s="1201">
        <v>1453</v>
      </c>
      <c r="G7" s="1210">
        <v>0</v>
      </c>
      <c r="H7" s="1205">
        <v>0</v>
      </c>
      <c r="I7" s="1205">
        <v>0</v>
      </c>
      <c r="J7" s="1204">
        <v>1004</v>
      </c>
      <c r="K7" s="1202">
        <v>2848</v>
      </c>
      <c r="L7" s="1205">
        <v>1004</v>
      </c>
    </row>
    <row r="8" spans="1:12" ht="20.149999999999999" customHeight="1" x14ac:dyDescent="0.25">
      <c r="A8" s="1197" t="s">
        <v>664</v>
      </c>
      <c r="B8" s="1216">
        <v>0</v>
      </c>
      <c r="C8" s="1207">
        <v>0</v>
      </c>
      <c r="D8" s="1208">
        <v>-1688</v>
      </c>
      <c r="E8" s="1208">
        <v>0</v>
      </c>
      <c r="F8" s="1209">
        <v>0</v>
      </c>
      <c r="G8" s="1210">
        <v>0</v>
      </c>
      <c r="H8" s="1205">
        <v>0</v>
      </c>
      <c r="I8" s="1205">
        <v>0</v>
      </c>
      <c r="J8" s="1211">
        <v>-300</v>
      </c>
      <c r="K8" s="1210">
        <v>-1688</v>
      </c>
      <c r="L8" s="1205">
        <v>-300</v>
      </c>
    </row>
    <row r="9" spans="1:12" ht="20.149999999999999" customHeight="1" x14ac:dyDescent="0.25">
      <c r="A9" s="1197" t="s">
        <v>665</v>
      </c>
      <c r="B9" s="1198">
        <v>132</v>
      </c>
      <c r="C9" s="1199">
        <v>115</v>
      </c>
      <c r="D9" s="1200">
        <v>134</v>
      </c>
      <c r="E9" s="1200">
        <v>135</v>
      </c>
      <c r="F9" s="1201">
        <v>122</v>
      </c>
      <c r="G9" s="1210">
        <v>121</v>
      </c>
      <c r="H9" s="1205">
        <v>120</v>
      </c>
      <c r="I9" s="1205">
        <v>123</v>
      </c>
      <c r="J9" s="1211">
        <v>108</v>
      </c>
      <c r="K9" s="1210">
        <v>506</v>
      </c>
      <c r="L9" s="1205">
        <v>472</v>
      </c>
    </row>
    <row r="10" spans="1:12" ht="20.149999999999999" customHeight="1" x14ac:dyDescent="0.25">
      <c r="A10" s="1197" t="s">
        <v>666</v>
      </c>
      <c r="B10" s="1216">
        <v>-132</v>
      </c>
      <c r="C10" s="1207">
        <v>-115</v>
      </c>
      <c r="D10" s="1208">
        <v>-134</v>
      </c>
      <c r="E10" s="1208">
        <v>-135</v>
      </c>
      <c r="F10" s="1209">
        <v>-122</v>
      </c>
      <c r="G10" s="1210">
        <v>-121</v>
      </c>
      <c r="H10" s="1205">
        <v>-120</v>
      </c>
      <c r="I10" s="1205">
        <v>-123</v>
      </c>
      <c r="J10" s="1211">
        <v>-108</v>
      </c>
      <c r="K10" s="1210">
        <v>-506</v>
      </c>
      <c r="L10" s="1205">
        <v>-472</v>
      </c>
    </row>
    <row r="11" spans="1:12" ht="20.149999999999999" customHeight="1" x14ac:dyDescent="0.25">
      <c r="A11" s="1212" t="s">
        <v>642</v>
      </c>
      <c r="B11" s="1198">
        <v>9939</v>
      </c>
      <c r="C11" s="1199">
        <v>9939</v>
      </c>
      <c r="D11" s="1200">
        <v>8544</v>
      </c>
      <c r="E11" s="1200">
        <v>10232</v>
      </c>
      <c r="F11" s="1201">
        <v>10232</v>
      </c>
      <c r="G11" s="1202">
        <v>8779</v>
      </c>
      <c r="H11" s="1203">
        <v>8779</v>
      </c>
      <c r="I11" s="1203">
        <v>8779</v>
      </c>
      <c r="J11" s="1204">
        <v>8779</v>
      </c>
      <c r="K11" s="1202">
        <v>9939</v>
      </c>
      <c r="L11" s="1208">
        <v>8779</v>
      </c>
    </row>
    <row r="12" spans="1:12" ht="20.149999999999999" customHeight="1" x14ac:dyDescent="0.25">
      <c r="A12" s="1212"/>
      <c r="B12" s="1213"/>
      <c r="C12" s="1214"/>
      <c r="D12" s="1208"/>
      <c r="E12" s="1208"/>
      <c r="F12" s="1211"/>
      <c r="G12" s="1210"/>
      <c r="H12" s="1205"/>
      <c r="I12" s="1205"/>
      <c r="J12" s="1209"/>
      <c r="K12" s="1207"/>
      <c r="L12" s="1208"/>
    </row>
    <row r="13" spans="1:12" ht="20.149999999999999" customHeight="1" x14ac:dyDescent="0.25">
      <c r="A13" s="1215" t="s">
        <v>667</v>
      </c>
      <c r="B13" s="1216"/>
      <c r="C13" s="1214"/>
      <c r="D13" s="1208"/>
      <c r="E13" s="1208"/>
      <c r="F13" s="1209"/>
      <c r="G13" s="1210"/>
      <c r="H13" s="1205"/>
      <c r="I13" s="1205"/>
      <c r="J13" s="1211"/>
      <c r="K13" s="1210"/>
      <c r="L13" s="1205"/>
    </row>
    <row r="14" spans="1:12" ht="20.149999999999999" customHeight="1" x14ac:dyDescent="0.25">
      <c r="A14" s="1197" t="s">
        <v>644</v>
      </c>
      <c r="B14" s="1198">
        <v>1721</v>
      </c>
      <c r="C14" s="1199">
        <v>1681</v>
      </c>
      <c r="D14" s="1200">
        <v>1588</v>
      </c>
      <c r="E14" s="1200">
        <v>1626</v>
      </c>
      <c r="F14" s="1201">
        <v>1707</v>
      </c>
      <c r="G14" s="1202">
        <v>1715</v>
      </c>
      <c r="H14" s="1203">
        <v>1719</v>
      </c>
      <c r="I14" s="1203">
        <v>1696</v>
      </c>
      <c r="J14" s="1204">
        <v>1729</v>
      </c>
      <c r="K14" s="1202">
        <v>1707</v>
      </c>
      <c r="L14" s="1205">
        <v>1729</v>
      </c>
    </row>
    <row r="15" spans="1:12" ht="20.149999999999999" customHeight="1" x14ac:dyDescent="0.25">
      <c r="A15" s="1197" t="s">
        <v>668</v>
      </c>
      <c r="B15" s="1198">
        <v>12</v>
      </c>
      <c r="C15" s="1207">
        <v>-13</v>
      </c>
      <c r="D15" s="1200">
        <v>80</v>
      </c>
      <c r="E15" s="1200">
        <v>56</v>
      </c>
      <c r="F15" s="1209">
        <v>-154</v>
      </c>
      <c r="G15" s="1210">
        <v>47</v>
      </c>
      <c r="H15" s="1205">
        <v>36</v>
      </c>
      <c r="I15" s="1205">
        <v>26</v>
      </c>
      <c r="J15" s="1211">
        <v>25</v>
      </c>
      <c r="K15" s="1210">
        <v>-31</v>
      </c>
      <c r="L15" s="1205">
        <v>134</v>
      </c>
    </row>
    <row r="16" spans="1:12" ht="20.149999999999999" customHeight="1" x14ac:dyDescent="0.25">
      <c r="A16" s="1197" t="s">
        <v>651</v>
      </c>
      <c r="B16" s="1198">
        <v>46</v>
      </c>
      <c r="C16" s="1207">
        <v>72</v>
      </c>
      <c r="D16" s="1208">
        <v>-22</v>
      </c>
      <c r="E16" s="1208">
        <v>-63</v>
      </c>
      <c r="F16" s="1209">
        <v>89</v>
      </c>
      <c r="G16" s="1210">
        <v>-40</v>
      </c>
      <c r="H16" s="1205">
        <v>-23</v>
      </c>
      <c r="I16" s="1205">
        <v>34</v>
      </c>
      <c r="J16" s="1211">
        <v>-43</v>
      </c>
      <c r="K16" s="1210">
        <v>76</v>
      </c>
      <c r="L16" s="1205">
        <v>-72</v>
      </c>
    </row>
    <row r="17" spans="1:12" ht="20.149999999999999" customHeight="1" x14ac:dyDescent="0.25">
      <c r="A17" s="1197" t="s">
        <v>669</v>
      </c>
      <c r="B17" s="1216">
        <v>-26</v>
      </c>
      <c r="C17" s="1207">
        <v>-19</v>
      </c>
      <c r="D17" s="1208">
        <v>-16</v>
      </c>
      <c r="E17" s="1208">
        <v>-31</v>
      </c>
      <c r="F17" s="1209">
        <v>-16</v>
      </c>
      <c r="G17" s="1210">
        <v>-15</v>
      </c>
      <c r="H17" s="1205">
        <v>-17</v>
      </c>
      <c r="I17" s="1205">
        <v>-41</v>
      </c>
      <c r="J17" s="1211">
        <v>-15</v>
      </c>
      <c r="K17" s="1210">
        <v>-82</v>
      </c>
      <c r="L17" s="1205">
        <v>-88</v>
      </c>
    </row>
    <row r="18" spans="1:12" ht="20.149999999999999" customHeight="1" x14ac:dyDescent="0.25">
      <c r="A18" s="1197" t="s">
        <v>490</v>
      </c>
      <c r="B18" s="1216">
        <v>-319</v>
      </c>
      <c r="C18" s="1207">
        <v>0</v>
      </c>
      <c r="D18" s="1208">
        <v>51</v>
      </c>
      <c r="E18" s="1208">
        <v>0</v>
      </c>
      <c r="F18" s="1209">
        <v>0</v>
      </c>
      <c r="G18" s="1210">
        <v>0</v>
      </c>
      <c r="H18" s="1205">
        <v>0</v>
      </c>
      <c r="I18" s="1205">
        <v>4</v>
      </c>
      <c r="J18" s="1211">
        <v>0</v>
      </c>
      <c r="K18" s="1210">
        <v>51</v>
      </c>
      <c r="L18" s="1205">
        <v>4</v>
      </c>
    </row>
    <row r="19" spans="1:12" ht="20.149999999999999" customHeight="1" x14ac:dyDescent="0.25">
      <c r="A19" s="1212" t="s">
        <v>642</v>
      </c>
      <c r="B19" s="1198">
        <v>1434</v>
      </c>
      <c r="C19" s="1199">
        <v>1721</v>
      </c>
      <c r="D19" s="1200">
        <v>1681</v>
      </c>
      <c r="E19" s="1200">
        <v>1588</v>
      </c>
      <c r="F19" s="1201">
        <v>1626</v>
      </c>
      <c r="G19" s="1202">
        <v>1707</v>
      </c>
      <c r="H19" s="1203">
        <v>1715</v>
      </c>
      <c r="I19" s="1203">
        <v>1719</v>
      </c>
      <c r="J19" s="1204">
        <v>1696</v>
      </c>
      <c r="K19" s="1202">
        <v>1721</v>
      </c>
      <c r="L19" s="1208">
        <v>1707</v>
      </c>
    </row>
    <row r="20" spans="1:12" ht="20.149999999999999" customHeight="1" x14ac:dyDescent="0.25">
      <c r="A20" s="1212"/>
      <c r="B20" s="1213"/>
      <c r="C20" s="1214"/>
      <c r="D20" s="1208"/>
      <c r="E20" s="1208"/>
      <c r="F20" s="1211"/>
      <c r="G20" s="1210"/>
      <c r="H20" s="1205"/>
      <c r="I20" s="1205"/>
      <c r="J20" s="1209"/>
      <c r="K20" s="1207"/>
      <c r="L20" s="1208"/>
    </row>
    <row r="21" spans="1:12" ht="20.149999999999999" customHeight="1" x14ac:dyDescent="0.25">
      <c r="A21" s="1242" t="s">
        <v>670</v>
      </c>
      <c r="B21" s="1243">
        <v>89022</v>
      </c>
      <c r="C21" s="1244">
        <v>88587</v>
      </c>
      <c r="D21" s="1245">
        <v>85483</v>
      </c>
      <c r="E21" s="1245">
        <v>86506</v>
      </c>
      <c r="F21" s="1246">
        <v>86421</v>
      </c>
      <c r="G21" s="1247">
        <v>84076</v>
      </c>
      <c r="H21" s="1248">
        <v>83219</v>
      </c>
      <c r="I21" s="1249">
        <v>81075</v>
      </c>
      <c r="J21" s="1250">
        <v>80452</v>
      </c>
      <c r="K21" s="1244">
        <v>88587</v>
      </c>
      <c r="L21" s="1226">
        <v>84076</v>
      </c>
    </row>
    <row r="22" spans="1:12" ht="12" customHeight="1" x14ac:dyDescent="0.25">
      <c r="A22" s="1251"/>
      <c r="B22" s="1234"/>
      <c r="C22" s="1252"/>
      <c r="D22" s="1235"/>
      <c r="E22" s="1235"/>
      <c r="F22" s="1234"/>
      <c r="G22" s="1234"/>
      <c r="H22" s="1253"/>
      <c r="I22" s="1234"/>
      <c r="J22" s="1235"/>
      <c r="K22" s="1235"/>
      <c r="L22" s="1235"/>
    </row>
  </sheetData>
  <mergeCells count="4">
    <mergeCell ref="A2:L2"/>
    <mergeCell ref="C3:F3"/>
    <mergeCell ref="G3:J3"/>
    <mergeCell ref="K3:L3"/>
  </mergeCells>
  <hyperlinks>
    <hyperlink ref="A1" location="ToC!A2" display="Back to Table of Contents" xr:uid="{FE614839-59A3-44B7-BF85-CC733F2B8A20}"/>
  </hyperlinks>
  <pageMargins left="0.5" right="0.5" top="0.5" bottom="0.5" header="0.25" footer="0.25"/>
  <pageSetup scale="59" orientation="landscape" r:id="rId1"/>
  <headerFooter>
    <oddFooter>&amp;L&amp;G&amp;C&amp;"Scotia,Regular"&amp;9Supplementary Financial Information (SFI)&amp;R17&amp;"Scotia,Regular"&amp;7</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FF751-DB2D-4A39-9EF9-E1645018819D}">
  <sheetPr>
    <pageSetUpPr fitToPage="1"/>
  </sheetPr>
  <dimension ref="A1:K39"/>
  <sheetViews>
    <sheetView showGridLines="0" zoomScaleNormal="100" workbookViewId="0"/>
  </sheetViews>
  <sheetFormatPr defaultRowHeight="12.5" x14ac:dyDescent="0.25"/>
  <cols>
    <col min="1" max="1" width="60.7265625" style="23" customWidth="1"/>
    <col min="2" max="11" width="11.7265625" style="23" customWidth="1"/>
    <col min="12" max="16384" width="8.7265625" style="23"/>
  </cols>
  <sheetData>
    <row r="1" spans="1:11" ht="20" customHeight="1" x14ac:dyDescent="0.25">
      <c r="A1" s="22" t="s">
        <v>12</v>
      </c>
    </row>
    <row r="2" spans="1:11" ht="25" customHeight="1" x14ac:dyDescent="0.25">
      <c r="A2" s="2572" t="s">
        <v>671</v>
      </c>
      <c r="B2" s="2572" t="s">
        <v>14</v>
      </c>
      <c r="C2" s="2572" t="s">
        <v>14</v>
      </c>
      <c r="D2" s="2572" t="s">
        <v>14</v>
      </c>
      <c r="E2" s="2572" t="s">
        <v>14</v>
      </c>
      <c r="F2" s="2572" t="s">
        <v>14</v>
      </c>
      <c r="G2" s="2572" t="s">
        <v>14</v>
      </c>
      <c r="H2" s="2572" t="s">
        <v>14</v>
      </c>
      <c r="I2" s="2572" t="s">
        <v>14</v>
      </c>
      <c r="J2" s="2572" t="s">
        <v>14</v>
      </c>
      <c r="K2" s="2572" t="s">
        <v>14</v>
      </c>
    </row>
    <row r="3" spans="1:11" ht="20.149999999999999" customHeight="1" x14ac:dyDescent="0.25">
      <c r="A3" s="1254" t="s">
        <v>672</v>
      </c>
      <c r="B3" s="2573" t="s">
        <v>673</v>
      </c>
      <c r="C3" s="2574" t="s">
        <v>14</v>
      </c>
      <c r="D3" s="2575" t="s">
        <v>674</v>
      </c>
      <c r="E3" s="2576" t="s">
        <v>14</v>
      </c>
      <c r="F3" s="2575" t="s">
        <v>675</v>
      </c>
      <c r="G3" s="2576" t="s">
        <v>14</v>
      </c>
      <c r="H3" s="2575" t="s">
        <v>676</v>
      </c>
      <c r="I3" s="2576" t="s">
        <v>14</v>
      </c>
      <c r="J3" s="2575" t="s">
        <v>677</v>
      </c>
      <c r="K3" s="2577" t="s">
        <v>14</v>
      </c>
    </row>
    <row r="4" spans="1:11" ht="20.149999999999999" customHeight="1" x14ac:dyDescent="0.25">
      <c r="A4" s="1255"/>
      <c r="B4" s="1256" t="s">
        <v>678</v>
      </c>
      <c r="C4" s="1257" t="s">
        <v>679</v>
      </c>
      <c r="D4" s="1258" t="s">
        <v>680</v>
      </c>
      <c r="E4" s="1259" t="s">
        <v>679</v>
      </c>
      <c r="F4" s="1258" t="s">
        <v>680</v>
      </c>
      <c r="G4" s="1259" t="s">
        <v>679</v>
      </c>
      <c r="H4" s="1258" t="s">
        <v>680</v>
      </c>
      <c r="I4" s="1259" t="s">
        <v>679</v>
      </c>
      <c r="J4" s="1258" t="s">
        <v>680</v>
      </c>
      <c r="K4" s="1260" t="s">
        <v>679</v>
      </c>
    </row>
    <row r="5" spans="1:11" ht="20.149999999999999" customHeight="1" x14ac:dyDescent="0.25">
      <c r="A5" s="1261" t="s">
        <v>302</v>
      </c>
      <c r="B5" s="1262">
        <v>368.6</v>
      </c>
      <c r="C5" s="1263">
        <v>0.48299999999999998</v>
      </c>
      <c r="D5" s="1264">
        <v>370.2</v>
      </c>
      <c r="E5" s="1265">
        <v>0.47499999999999998</v>
      </c>
      <c r="F5" s="1264">
        <v>360.9</v>
      </c>
      <c r="G5" s="1265">
        <v>0.46899999999999997</v>
      </c>
      <c r="H5" s="1264">
        <v>359.8</v>
      </c>
      <c r="I5" s="1265">
        <v>0.47099999999999997</v>
      </c>
      <c r="J5" s="1264">
        <v>358.8</v>
      </c>
      <c r="K5" s="1266">
        <v>0.46400000000000002</v>
      </c>
    </row>
    <row r="6" spans="1:11" ht="20.149999999999999" customHeight="1" x14ac:dyDescent="0.25">
      <c r="A6" s="1267" t="s">
        <v>342</v>
      </c>
      <c r="B6" s="1268">
        <v>107.6</v>
      </c>
      <c r="C6" s="1269">
        <v>0.14099999999999999</v>
      </c>
      <c r="D6" s="1270">
        <v>110.6</v>
      </c>
      <c r="E6" s="1271">
        <v>0.14199999999999999</v>
      </c>
      <c r="F6" s="1270">
        <v>107.9</v>
      </c>
      <c r="G6" s="1271">
        <v>0.14000000000000001</v>
      </c>
      <c r="H6" s="1270">
        <v>106</v>
      </c>
      <c r="I6" s="1271">
        <v>0.13900000000000001</v>
      </c>
      <c r="J6" s="1270">
        <v>106.6</v>
      </c>
      <c r="K6" s="1272">
        <v>0.13800000000000001</v>
      </c>
    </row>
    <row r="7" spans="1:11" ht="20.149999999999999" customHeight="1" x14ac:dyDescent="0.25">
      <c r="A7" s="1273" t="s">
        <v>343</v>
      </c>
      <c r="B7" s="1274">
        <v>16.100000000000001</v>
      </c>
      <c r="C7" s="1275">
        <v>2.1000000000000001E-2</v>
      </c>
      <c r="D7" s="1276">
        <v>18</v>
      </c>
      <c r="E7" s="1277">
        <v>2.3E-2</v>
      </c>
      <c r="F7" s="1276">
        <v>17.5</v>
      </c>
      <c r="G7" s="1277">
        <v>2.3E-2</v>
      </c>
      <c r="H7" s="1276">
        <v>17.2</v>
      </c>
      <c r="I7" s="1277">
        <v>2.3E-2</v>
      </c>
      <c r="J7" s="1276">
        <v>17.600000000000001</v>
      </c>
      <c r="K7" s="1278">
        <v>2.3E-2</v>
      </c>
    </row>
    <row r="8" spans="1:11" ht="20.149999999999999" customHeight="1" x14ac:dyDescent="0.25">
      <c r="A8" s="1279" t="s">
        <v>681</v>
      </c>
      <c r="B8" s="1280">
        <v>492.30000000000007</v>
      </c>
      <c r="C8" s="1281">
        <v>0.64600000000000002</v>
      </c>
      <c r="D8" s="1282">
        <v>498.79999999999995</v>
      </c>
      <c r="E8" s="1283">
        <v>0.64100000000000001</v>
      </c>
      <c r="F8" s="1282">
        <v>486.29999999999995</v>
      </c>
      <c r="G8" s="1283">
        <v>0.63200000000000001</v>
      </c>
      <c r="H8" s="1282">
        <v>483</v>
      </c>
      <c r="I8" s="1283">
        <v>0.63200000000000001</v>
      </c>
      <c r="J8" s="1282">
        <v>483</v>
      </c>
      <c r="K8" s="1284">
        <v>0.625</v>
      </c>
    </row>
    <row r="9" spans="1:11" ht="20.149999999999999" customHeight="1" x14ac:dyDescent="0.25">
      <c r="A9" s="1285"/>
      <c r="B9" s="1286"/>
      <c r="C9" s="1287"/>
      <c r="D9" s="1288"/>
      <c r="E9" s="1289"/>
      <c r="F9" s="1288"/>
      <c r="G9" s="1289"/>
      <c r="H9" s="1288"/>
      <c r="I9" s="1289"/>
      <c r="J9" s="1288"/>
      <c r="K9" s="1290"/>
    </row>
    <row r="10" spans="1:11" ht="20.149999999999999" customHeight="1" x14ac:dyDescent="0.25">
      <c r="A10" s="1267" t="s">
        <v>682</v>
      </c>
      <c r="B10" s="1291"/>
      <c r="C10" s="1292"/>
      <c r="D10" s="1293"/>
      <c r="E10" s="1294"/>
      <c r="F10" s="1295"/>
      <c r="G10" s="1296"/>
      <c r="H10" s="1297"/>
      <c r="I10" s="1296"/>
      <c r="J10" s="1297"/>
      <c r="K10" s="1298"/>
    </row>
    <row r="11" spans="1:11" ht="20.149999999999999" customHeight="1" x14ac:dyDescent="0.25">
      <c r="A11" s="1299" t="s">
        <v>683</v>
      </c>
      <c r="B11" s="1300">
        <v>34.4</v>
      </c>
      <c r="C11" s="1269">
        <v>4.4999999999999998E-2</v>
      </c>
      <c r="D11" s="1301">
        <v>31.4</v>
      </c>
      <c r="E11" s="1271">
        <v>0.04</v>
      </c>
      <c r="F11" s="1301">
        <v>30</v>
      </c>
      <c r="G11" s="1271">
        <v>3.9E-2</v>
      </c>
      <c r="H11" s="1270">
        <v>28.9</v>
      </c>
      <c r="I11" s="1271">
        <v>3.7999999999999999E-2</v>
      </c>
      <c r="J11" s="1270">
        <v>29</v>
      </c>
      <c r="K11" s="1272">
        <v>3.6999999999999998E-2</v>
      </c>
    </row>
    <row r="12" spans="1:11" ht="20.149999999999999" customHeight="1" x14ac:dyDescent="0.25">
      <c r="A12" s="1299" t="s">
        <v>684</v>
      </c>
      <c r="B12" s="1300">
        <v>1</v>
      </c>
      <c r="C12" s="1269">
        <v>1E-3</v>
      </c>
      <c r="D12" s="1301">
        <v>1</v>
      </c>
      <c r="E12" s="1271">
        <v>1E-3</v>
      </c>
      <c r="F12" s="1301">
        <v>1</v>
      </c>
      <c r="G12" s="1271">
        <v>1E-3</v>
      </c>
      <c r="H12" s="1270">
        <v>1.3</v>
      </c>
      <c r="I12" s="1271">
        <v>2E-3</v>
      </c>
      <c r="J12" s="1270">
        <v>0.9</v>
      </c>
      <c r="K12" s="1272">
        <v>1E-3</v>
      </c>
    </row>
    <row r="13" spans="1:11" ht="20.149999999999999" customHeight="1" x14ac:dyDescent="0.25">
      <c r="A13" s="1267" t="s">
        <v>685</v>
      </c>
      <c r="B13" s="1300">
        <v>26.9</v>
      </c>
      <c r="C13" s="1269">
        <v>3.5000000000000003E-2</v>
      </c>
      <c r="D13" s="1301">
        <v>29</v>
      </c>
      <c r="E13" s="1271">
        <v>3.6999999999999998E-2</v>
      </c>
      <c r="F13" s="1301">
        <v>29</v>
      </c>
      <c r="G13" s="1271">
        <v>3.7999999999999999E-2</v>
      </c>
      <c r="H13" s="1270">
        <v>28.9</v>
      </c>
      <c r="I13" s="1271">
        <v>3.7999999999999999E-2</v>
      </c>
      <c r="J13" s="1270">
        <v>29.6</v>
      </c>
      <c r="K13" s="1272">
        <v>3.7999999999999999E-2</v>
      </c>
    </row>
    <row r="14" spans="1:11" ht="20.149999999999999" customHeight="1" x14ac:dyDescent="0.25">
      <c r="A14" s="1267" t="s">
        <v>686</v>
      </c>
      <c r="B14" s="1300">
        <v>58.1</v>
      </c>
      <c r="C14" s="1269">
        <v>7.5999999999999998E-2</v>
      </c>
      <c r="D14" s="1301">
        <v>60</v>
      </c>
      <c r="E14" s="1271">
        <v>7.6999999999999999E-2</v>
      </c>
      <c r="F14" s="1301">
        <v>62.6</v>
      </c>
      <c r="G14" s="1271">
        <v>8.1000000000000003E-2</v>
      </c>
      <c r="H14" s="1270">
        <v>62.3</v>
      </c>
      <c r="I14" s="1271">
        <v>8.2000000000000003E-2</v>
      </c>
      <c r="J14" s="1270">
        <v>64.3</v>
      </c>
      <c r="K14" s="1272">
        <v>8.3000000000000004E-2</v>
      </c>
    </row>
    <row r="15" spans="1:11" ht="20.149999999999999" customHeight="1" x14ac:dyDescent="0.25">
      <c r="A15" s="1267" t="s">
        <v>687</v>
      </c>
      <c r="B15" s="1300">
        <v>6.1</v>
      </c>
      <c r="C15" s="1269">
        <v>8.0000000000000002E-3</v>
      </c>
      <c r="D15" s="1301">
        <v>6</v>
      </c>
      <c r="E15" s="1271">
        <v>8.0000000000000002E-3</v>
      </c>
      <c r="F15" s="1301">
        <v>6.4</v>
      </c>
      <c r="G15" s="1271">
        <v>8.0000000000000002E-3</v>
      </c>
      <c r="H15" s="1270">
        <v>7.5</v>
      </c>
      <c r="I15" s="1271">
        <v>0.01</v>
      </c>
      <c r="J15" s="1270">
        <v>7.2</v>
      </c>
      <c r="K15" s="1272">
        <v>8.9999999999999993E-3</v>
      </c>
    </row>
    <row r="16" spans="1:11" ht="20.149999999999999" customHeight="1" x14ac:dyDescent="0.25">
      <c r="A16" s="1267" t="s">
        <v>688</v>
      </c>
      <c r="B16" s="1300">
        <v>7.5</v>
      </c>
      <c r="C16" s="1269">
        <v>0.01</v>
      </c>
      <c r="D16" s="1301">
        <v>8.4</v>
      </c>
      <c r="E16" s="1271">
        <v>1.0999999999999999E-2</v>
      </c>
      <c r="F16" s="1301">
        <v>8.8000000000000007</v>
      </c>
      <c r="G16" s="1271">
        <v>1.0999999999999999E-2</v>
      </c>
      <c r="H16" s="1270">
        <v>9.1</v>
      </c>
      <c r="I16" s="1271">
        <v>1.2E-2</v>
      </c>
      <c r="J16" s="1270">
        <v>9.6</v>
      </c>
      <c r="K16" s="1272">
        <v>1.2E-2</v>
      </c>
    </row>
    <row r="17" spans="1:11" ht="20.149999999999999" customHeight="1" x14ac:dyDescent="0.25">
      <c r="A17" s="1267" t="s">
        <v>689</v>
      </c>
      <c r="B17" s="1300">
        <v>16.3</v>
      </c>
      <c r="C17" s="1269">
        <v>2.1000000000000001E-2</v>
      </c>
      <c r="D17" s="1301">
        <v>17.600000000000001</v>
      </c>
      <c r="E17" s="1271">
        <v>2.3E-2</v>
      </c>
      <c r="F17" s="1301">
        <v>18.2</v>
      </c>
      <c r="G17" s="1271">
        <v>2.4E-2</v>
      </c>
      <c r="H17" s="1270">
        <v>18</v>
      </c>
      <c r="I17" s="1271">
        <v>2.4E-2</v>
      </c>
      <c r="J17" s="1270">
        <v>17.3</v>
      </c>
      <c r="K17" s="1272">
        <v>2.1999999999999999E-2</v>
      </c>
    </row>
    <row r="18" spans="1:11" ht="20.149999999999999" customHeight="1" x14ac:dyDescent="0.25">
      <c r="A18" s="1267" t="s">
        <v>690</v>
      </c>
      <c r="B18" s="1300">
        <v>16.899999999999999</v>
      </c>
      <c r="C18" s="1269">
        <v>2.1999999999999999E-2</v>
      </c>
      <c r="D18" s="1301">
        <v>17.399999999999999</v>
      </c>
      <c r="E18" s="1271">
        <v>2.1999999999999999E-2</v>
      </c>
      <c r="F18" s="1301">
        <v>17.399999999999999</v>
      </c>
      <c r="G18" s="1271">
        <v>2.3E-2</v>
      </c>
      <c r="H18" s="1270">
        <v>16.5</v>
      </c>
      <c r="I18" s="1271">
        <v>2.1999999999999999E-2</v>
      </c>
      <c r="J18" s="1270">
        <v>17.2</v>
      </c>
      <c r="K18" s="1272">
        <v>2.1999999999999999E-2</v>
      </c>
    </row>
    <row r="19" spans="1:11" ht="20.149999999999999" customHeight="1" x14ac:dyDescent="0.25">
      <c r="A19" s="1267" t="s">
        <v>691</v>
      </c>
      <c r="B19" s="1300">
        <v>3.2</v>
      </c>
      <c r="C19" s="1269">
        <v>4.0000000000000001E-3</v>
      </c>
      <c r="D19" s="1301">
        <v>3.5</v>
      </c>
      <c r="E19" s="1271">
        <v>4.0000000000000001E-3</v>
      </c>
      <c r="F19" s="1301">
        <v>3.6</v>
      </c>
      <c r="G19" s="1271">
        <v>5.0000000000000001E-3</v>
      </c>
      <c r="H19" s="1270">
        <v>3.5</v>
      </c>
      <c r="I19" s="1271">
        <v>5.0000000000000001E-3</v>
      </c>
      <c r="J19" s="1270">
        <v>3.9</v>
      </c>
      <c r="K19" s="1272">
        <v>5.0000000000000001E-3</v>
      </c>
    </row>
    <row r="20" spans="1:11" ht="20.149999999999999" customHeight="1" x14ac:dyDescent="0.25">
      <c r="A20" s="1267" t="s">
        <v>692</v>
      </c>
      <c r="B20" s="1300">
        <v>4.8</v>
      </c>
      <c r="C20" s="1269">
        <v>6.0000000000000001E-3</v>
      </c>
      <c r="D20" s="1301">
        <v>5.4</v>
      </c>
      <c r="E20" s="1271">
        <v>7.0000000000000001E-3</v>
      </c>
      <c r="F20" s="1301">
        <v>5.2</v>
      </c>
      <c r="G20" s="1271">
        <v>7.0000000000000001E-3</v>
      </c>
      <c r="H20" s="1270">
        <v>6.1</v>
      </c>
      <c r="I20" s="1271">
        <v>8.0000000000000002E-3</v>
      </c>
      <c r="J20" s="1270">
        <v>6.7</v>
      </c>
      <c r="K20" s="1272">
        <v>8.9999999999999993E-3</v>
      </c>
    </row>
    <row r="21" spans="1:11" ht="20.149999999999999" customHeight="1" x14ac:dyDescent="0.25">
      <c r="A21" s="1267" t="s">
        <v>693</v>
      </c>
      <c r="B21" s="1300">
        <v>1.8</v>
      </c>
      <c r="C21" s="1269">
        <v>2E-3</v>
      </c>
      <c r="D21" s="1301">
        <v>1.9</v>
      </c>
      <c r="E21" s="1271">
        <v>2E-3</v>
      </c>
      <c r="F21" s="1301">
        <v>1.9</v>
      </c>
      <c r="G21" s="1271">
        <v>2E-3</v>
      </c>
      <c r="H21" s="1270">
        <v>1.9</v>
      </c>
      <c r="I21" s="1271">
        <v>2E-3</v>
      </c>
      <c r="J21" s="1270">
        <v>2</v>
      </c>
      <c r="K21" s="1272">
        <v>3.0000000000000001E-3</v>
      </c>
    </row>
    <row r="22" spans="1:11" ht="20.149999999999999" customHeight="1" x14ac:dyDescent="0.25">
      <c r="A22" s="1267" t="s">
        <v>694</v>
      </c>
      <c r="B22" s="1300">
        <v>18.3</v>
      </c>
      <c r="C22" s="1269">
        <v>2.4E-2</v>
      </c>
      <c r="D22" s="1301">
        <v>21.6</v>
      </c>
      <c r="E22" s="1271">
        <v>2.8000000000000001E-2</v>
      </c>
      <c r="F22" s="1301">
        <v>21.5</v>
      </c>
      <c r="G22" s="1271">
        <v>2.8000000000000001E-2</v>
      </c>
      <c r="H22" s="1270">
        <v>21.5</v>
      </c>
      <c r="I22" s="1271">
        <v>2.8000000000000001E-2</v>
      </c>
      <c r="J22" s="1270">
        <v>24.4</v>
      </c>
      <c r="K22" s="1272">
        <v>3.2000000000000001E-2</v>
      </c>
    </row>
    <row r="23" spans="1:11" ht="20.149999999999999" customHeight="1" x14ac:dyDescent="0.25">
      <c r="A23" s="1267" t="s">
        <v>695</v>
      </c>
      <c r="B23" s="1300">
        <v>9</v>
      </c>
      <c r="C23" s="1269">
        <v>1.2E-2</v>
      </c>
      <c r="D23" s="1301">
        <v>8.9</v>
      </c>
      <c r="E23" s="1271">
        <v>1.0999999999999999E-2</v>
      </c>
      <c r="F23" s="1301">
        <v>8</v>
      </c>
      <c r="G23" s="1271">
        <v>0.01</v>
      </c>
      <c r="H23" s="1270">
        <v>8.1999999999999993</v>
      </c>
      <c r="I23" s="1271">
        <v>1.0999999999999999E-2</v>
      </c>
      <c r="J23" s="1270">
        <v>8</v>
      </c>
      <c r="K23" s="1272">
        <v>0.01</v>
      </c>
    </row>
    <row r="24" spans="1:11" ht="20.149999999999999" customHeight="1" x14ac:dyDescent="0.25">
      <c r="A24" s="1267" t="s">
        <v>696</v>
      </c>
      <c r="B24" s="1300">
        <v>18.7</v>
      </c>
      <c r="C24" s="1269">
        <v>2.5000000000000001E-2</v>
      </c>
      <c r="D24" s="1301">
        <v>18.899999999999999</v>
      </c>
      <c r="E24" s="1271">
        <v>2.4E-2</v>
      </c>
      <c r="F24" s="1301">
        <v>19.5</v>
      </c>
      <c r="G24" s="1271">
        <v>2.5000000000000001E-2</v>
      </c>
      <c r="H24" s="1270">
        <v>18.100000000000001</v>
      </c>
      <c r="I24" s="1271">
        <v>2.4E-2</v>
      </c>
      <c r="J24" s="1270">
        <v>19.399999999999999</v>
      </c>
      <c r="K24" s="1272">
        <v>2.5000000000000001E-2</v>
      </c>
    </row>
    <row r="25" spans="1:11" ht="20.149999999999999" customHeight="1" x14ac:dyDescent="0.25">
      <c r="A25" s="1267" t="s">
        <v>697</v>
      </c>
      <c r="B25" s="1300">
        <v>1.8</v>
      </c>
      <c r="C25" s="1269">
        <v>2E-3</v>
      </c>
      <c r="D25" s="1301">
        <v>2.1</v>
      </c>
      <c r="E25" s="1271">
        <v>3.0000000000000001E-3</v>
      </c>
      <c r="F25" s="1301">
        <v>2</v>
      </c>
      <c r="G25" s="1271">
        <v>3.0000000000000001E-3</v>
      </c>
      <c r="H25" s="1270">
        <v>2</v>
      </c>
      <c r="I25" s="1271">
        <v>3.0000000000000001E-3</v>
      </c>
      <c r="J25" s="1270">
        <v>2.1</v>
      </c>
      <c r="K25" s="1272">
        <v>3.0000000000000001E-3</v>
      </c>
    </row>
    <row r="26" spans="1:11" ht="20.149999999999999" customHeight="1" x14ac:dyDescent="0.25">
      <c r="A26" s="1267" t="s">
        <v>698</v>
      </c>
      <c r="B26" s="1300">
        <v>9.1999999999999993</v>
      </c>
      <c r="C26" s="1269">
        <v>1.2E-2</v>
      </c>
      <c r="D26" s="1301">
        <v>10.1</v>
      </c>
      <c r="E26" s="1271">
        <v>1.2999999999999999E-2</v>
      </c>
      <c r="F26" s="1301">
        <v>10</v>
      </c>
      <c r="G26" s="1271">
        <v>1.2999999999999999E-2</v>
      </c>
      <c r="H26" s="1270">
        <v>10.1</v>
      </c>
      <c r="I26" s="1271">
        <v>1.2999999999999999E-2</v>
      </c>
      <c r="J26" s="1270">
        <v>10.4</v>
      </c>
      <c r="K26" s="1272">
        <v>1.2999999999999999E-2</v>
      </c>
    </row>
    <row r="27" spans="1:11" ht="20.149999999999999" customHeight="1" x14ac:dyDescent="0.25">
      <c r="A27" s="1267" t="s">
        <v>699</v>
      </c>
      <c r="B27" s="1300">
        <v>2.1</v>
      </c>
      <c r="C27" s="1269">
        <v>3.0000000000000001E-3</v>
      </c>
      <c r="D27" s="1301">
        <v>2.5</v>
      </c>
      <c r="E27" s="1271">
        <v>3.0000000000000001E-3</v>
      </c>
      <c r="F27" s="1301">
        <v>2.7</v>
      </c>
      <c r="G27" s="1271">
        <v>4.0000000000000001E-3</v>
      </c>
      <c r="H27" s="1270">
        <v>2.8</v>
      </c>
      <c r="I27" s="1271">
        <v>4.0000000000000001E-3</v>
      </c>
      <c r="J27" s="1270">
        <v>2.9</v>
      </c>
      <c r="K27" s="1272">
        <v>4.0000000000000001E-3</v>
      </c>
    </row>
    <row r="28" spans="1:11" ht="20.149999999999999" customHeight="1" x14ac:dyDescent="0.25">
      <c r="A28" s="1267" t="s">
        <v>700</v>
      </c>
      <c r="B28" s="1300">
        <v>28.4</v>
      </c>
      <c r="C28" s="1269">
        <v>3.6999999999999998E-2</v>
      </c>
      <c r="D28" s="1301">
        <v>28.1</v>
      </c>
      <c r="E28" s="1271">
        <v>3.5999999999999997E-2</v>
      </c>
      <c r="F28" s="1301">
        <v>28.3</v>
      </c>
      <c r="G28" s="1271">
        <v>3.6999999999999998E-2</v>
      </c>
      <c r="H28" s="1270">
        <v>27.6</v>
      </c>
      <c r="I28" s="1271">
        <v>3.5999999999999997E-2</v>
      </c>
      <c r="J28" s="1270">
        <v>28</v>
      </c>
      <c r="K28" s="1272">
        <v>3.5999999999999997E-2</v>
      </c>
    </row>
    <row r="29" spans="1:11" ht="20.149999999999999" customHeight="1" x14ac:dyDescent="0.25">
      <c r="A29" s="1273" t="s">
        <v>701</v>
      </c>
      <c r="B29" s="1302">
        <v>5.8</v>
      </c>
      <c r="C29" s="1275">
        <v>8.0000000000000002E-3</v>
      </c>
      <c r="D29" s="1303">
        <v>6.1</v>
      </c>
      <c r="E29" s="1277">
        <v>8.0000000000000002E-3</v>
      </c>
      <c r="F29" s="1303">
        <v>6.5</v>
      </c>
      <c r="G29" s="1277">
        <v>8.0000000000000002E-3</v>
      </c>
      <c r="H29" s="1276">
        <v>6.4</v>
      </c>
      <c r="I29" s="1277">
        <v>8.0000000000000002E-3</v>
      </c>
      <c r="J29" s="1276">
        <v>7.5</v>
      </c>
      <c r="K29" s="1278">
        <v>0.01</v>
      </c>
    </row>
    <row r="30" spans="1:11" ht="20.149999999999999" customHeight="1" x14ac:dyDescent="0.25">
      <c r="A30" s="1279" t="s">
        <v>702</v>
      </c>
      <c r="B30" s="1304">
        <v>270.3</v>
      </c>
      <c r="C30" s="1281">
        <v>0.35399999999999998</v>
      </c>
      <c r="D30" s="1305">
        <v>279.90000000000003</v>
      </c>
      <c r="E30" s="1283">
        <v>0.35899999999999999</v>
      </c>
      <c r="F30" s="1282">
        <v>282.59999999999997</v>
      </c>
      <c r="G30" s="1283">
        <v>0.36799999999999999</v>
      </c>
      <c r="H30" s="1282">
        <v>280.7</v>
      </c>
      <c r="I30" s="1283">
        <v>0.36799999999999999</v>
      </c>
      <c r="J30" s="1282">
        <v>290.39999999999998</v>
      </c>
      <c r="K30" s="1284">
        <v>0.375</v>
      </c>
    </row>
    <row r="31" spans="1:11" ht="20.149999999999999" customHeight="1" x14ac:dyDescent="0.25">
      <c r="A31" s="1306"/>
      <c r="B31" s="1307"/>
      <c r="C31" s="1287"/>
      <c r="D31" s="1308"/>
      <c r="E31" s="1289"/>
      <c r="F31" s="1308"/>
      <c r="G31" s="1289"/>
      <c r="H31" s="1288"/>
      <c r="I31" s="1289"/>
      <c r="J31" s="1288"/>
      <c r="K31" s="1290"/>
    </row>
    <row r="32" spans="1:11" ht="20.149999999999999" customHeight="1" x14ac:dyDescent="0.25">
      <c r="A32" s="1309" t="s">
        <v>703</v>
      </c>
      <c r="B32" s="1310">
        <v>762.60000000000014</v>
      </c>
      <c r="C32" s="1311">
        <v>1</v>
      </c>
      <c r="D32" s="1312">
        <v>778.7</v>
      </c>
      <c r="E32" s="1313">
        <v>1</v>
      </c>
      <c r="F32" s="1312">
        <v>768.89999999999986</v>
      </c>
      <c r="G32" s="1313">
        <v>1</v>
      </c>
      <c r="H32" s="1312">
        <v>763.7</v>
      </c>
      <c r="I32" s="1313">
        <v>1</v>
      </c>
      <c r="J32" s="1312">
        <v>773.4</v>
      </c>
      <c r="K32" s="1314">
        <v>1</v>
      </c>
    </row>
    <row r="33" spans="1:11" ht="20.149999999999999" customHeight="1" x14ac:dyDescent="0.25">
      <c r="A33" s="1309" t="s">
        <v>704</v>
      </c>
      <c r="B33" s="1300">
        <v>-7</v>
      </c>
      <c r="C33" s="1315"/>
      <c r="D33" s="1301">
        <v>-7.5</v>
      </c>
      <c r="E33" s="1316"/>
      <c r="F33" s="1301">
        <v>-7.2</v>
      </c>
      <c r="G33" s="1317"/>
      <c r="H33" s="1270">
        <v>-7.1</v>
      </c>
      <c r="I33" s="1317"/>
      <c r="J33" s="1270">
        <v>-6.9</v>
      </c>
      <c r="K33" s="1318"/>
    </row>
    <row r="34" spans="1:11" ht="20.149999999999999" customHeight="1" x14ac:dyDescent="0.25">
      <c r="A34" s="1319" t="s">
        <v>705</v>
      </c>
      <c r="B34" s="1320">
        <v>755.60000000000014</v>
      </c>
      <c r="C34" s="1321"/>
      <c r="D34" s="1322">
        <v>771.2</v>
      </c>
      <c r="E34" s="1323"/>
      <c r="F34" s="1322">
        <v>761.69999999999982</v>
      </c>
      <c r="G34" s="1324"/>
      <c r="H34" s="1322">
        <v>756.6</v>
      </c>
      <c r="I34" s="1324"/>
      <c r="J34" s="1322">
        <v>766.5</v>
      </c>
      <c r="K34" s="1325"/>
    </row>
    <row r="35" spans="1:11" ht="20.149999999999999" customHeight="1" x14ac:dyDescent="0.25">
      <c r="A35" s="1326"/>
      <c r="B35" s="1326"/>
      <c r="C35" s="1326"/>
      <c r="D35" s="1327"/>
      <c r="E35" s="1327"/>
      <c r="F35" s="1327"/>
      <c r="G35" s="1328"/>
      <c r="H35" s="1328"/>
      <c r="I35" s="1328"/>
      <c r="J35" s="1328"/>
      <c r="K35" s="1328"/>
    </row>
    <row r="36" spans="1:11" ht="10.5" customHeight="1" x14ac:dyDescent="0.25">
      <c r="A36" s="2482" t="s">
        <v>706</v>
      </c>
      <c r="B36" s="2571" t="s">
        <v>14</v>
      </c>
      <c r="C36" s="2571" t="s">
        <v>14</v>
      </c>
      <c r="D36" s="2571" t="s">
        <v>14</v>
      </c>
      <c r="E36" s="2571" t="s">
        <v>14</v>
      </c>
      <c r="F36" s="2571" t="s">
        <v>14</v>
      </c>
      <c r="G36" s="2571" t="s">
        <v>14</v>
      </c>
      <c r="H36" s="2571" t="s">
        <v>14</v>
      </c>
      <c r="I36" s="2571" t="s">
        <v>14</v>
      </c>
      <c r="J36" s="2571" t="s">
        <v>14</v>
      </c>
      <c r="K36" s="2571" t="s">
        <v>14</v>
      </c>
    </row>
    <row r="37" spans="1:11" ht="10.5" customHeight="1" x14ac:dyDescent="0.25">
      <c r="A37" s="2482" t="s">
        <v>707</v>
      </c>
      <c r="B37" s="2571" t="s">
        <v>14</v>
      </c>
      <c r="C37" s="2571" t="s">
        <v>14</v>
      </c>
      <c r="D37" s="2571" t="s">
        <v>14</v>
      </c>
      <c r="E37" s="2571" t="s">
        <v>14</v>
      </c>
      <c r="F37" s="2571" t="s">
        <v>14</v>
      </c>
      <c r="G37" s="2571" t="s">
        <v>14</v>
      </c>
      <c r="H37" s="2571" t="s">
        <v>14</v>
      </c>
      <c r="I37" s="2571" t="s">
        <v>14</v>
      </c>
      <c r="J37" s="2571" t="s">
        <v>14</v>
      </c>
      <c r="K37" s="2571" t="s">
        <v>14</v>
      </c>
    </row>
    <row r="38" spans="1:11" ht="10.5" customHeight="1" x14ac:dyDescent="0.25">
      <c r="A38" s="2482" t="s">
        <v>708</v>
      </c>
      <c r="B38" s="2571" t="s">
        <v>14</v>
      </c>
      <c r="C38" s="2571" t="s">
        <v>14</v>
      </c>
      <c r="D38" s="2571" t="s">
        <v>14</v>
      </c>
      <c r="E38" s="2571" t="s">
        <v>14</v>
      </c>
      <c r="F38" s="2571" t="s">
        <v>14</v>
      </c>
      <c r="G38" s="2571" t="s">
        <v>14</v>
      </c>
      <c r="H38" s="2571" t="s">
        <v>14</v>
      </c>
      <c r="I38" s="2571" t="s">
        <v>14</v>
      </c>
      <c r="J38" s="2571" t="s">
        <v>14</v>
      </c>
      <c r="K38" s="2571" t="s">
        <v>14</v>
      </c>
    </row>
    <row r="39" spans="1:11" ht="10.4" customHeight="1" x14ac:dyDescent="0.25">
      <c r="A39" s="1330"/>
      <c r="B39" s="1330"/>
      <c r="C39" s="1330"/>
      <c r="D39" s="1330"/>
      <c r="E39" s="1330"/>
      <c r="F39" s="1330"/>
      <c r="G39" s="1330"/>
      <c r="H39" s="1330"/>
      <c r="I39" s="1330"/>
      <c r="J39" s="1330"/>
      <c r="K39" s="1330"/>
    </row>
  </sheetData>
  <mergeCells count="9">
    <mergeCell ref="A36:K36"/>
    <mergeCell ref="A37:K37"/>
    <mergeCell ref="A38:K38"/>
    <mergeCell ref="A2:K2"/>
    <mergeCell ref="B3:C3"/>
    <mergeCell ref="D3:E3"/>
    <mergeCell ref="F3:G3"/>
    <mergeCell ref="H3:I3"/>
    <mergeCell ref="J3:K3"/>
  </mergeCells>
  <hyperlinks>
    <hyperlink ref="A1" location="ToC!A2" display="Back to Table of Contents" xr:uid="{ED469705-6AB2-40F5-ABF0-BDD7948D95A8}"/>
  </hyperlinks>
  <pageMargins left="0.5" right="0.5" top="0.5" bottom="0.5" header="0.25" footer="0.25"/>
  <pageSetup scale="71" orientation="landscape" r:id="rId1"/>
  <headerFooter>
    <oddFooter>&amp;L&amp;G&amp;C&amp;"Scotia,Regular"&amp;9Supplementary Financial Information (SFI)&amp;R18&amp;"Scotia,Regular"&amp;7</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1569F-4B19-4EE3-932C-B560F7266A20}">
  <sheetPr>
    <pageSetUpPr fitToPage="1"/>
  </sheetPr>
  <dimension ref="A1:J63"/>
  <sheetViews>
    <sheetView showGridLines="0" zoomScaleNormal="100" workbookViewId="0"/>
  </sheetViews>
  <sheetFormatPr defaultRowHeight="12.5" x14ac:dyDescent="0.25"/>
  <cols>
    <col min="1" max="1" width="63.54296875" style="23" customWidth="1"/>
    <col min="2" max="10" width="13.7265625" style="23" customWidth="1"/>
    <col min="11" max="16384" width="8.7265625" style="23"/>
  </cols>
  <sheetData>
    <row r="1" spans="1:10" ht="20" customHeight="1" x14ac:dyDescent="0.25">
      <c r="A1" s="22" t="s">
        <v>12</v>
      </c>
    </row>
    <row r="2" spans="1:10" ht="25.4" customHeight="1" x14ac:dyDescent="0.25">
      <c r="A2" s="2551" t="s">
        <v>709</v>
      </c>
      <c r="B2" s="2551" t="s">
        <v>14</v>
      </c>
      <c r="C2" s="2551" t="s">
        <v>14</v>
      </c>
      <c r="D2" s="2551" t="s">
        <v>14</v>
      </c>
      <c r="E2" s="2551" t="s">
        <v>14</v>
      </c>
      <c r="F2" s="2551" t="s">
        <v>14</v>
      </c>
      <c r="G2" s="2551" t="s">
        <v>14</v>
      </c>
      <c r="H2" s="2551" t="s">
        <v>14</v>
      </c>
      <c r="I2" s="2551" t="s">
        <v>14</v>
      </c>
      <c r="J2" s="2551" t="s">
        <v>14</v>
      </c>
    </row>
    <row r="3" spans="1:10" ht="13.4" customHeight="1" x14ac:dyDescent="0.25">
      <c r="A3" s="1181"/>
      <c r="B3" s="1182" t="s">
        <v>323</v>
      </c>
      <c r="C3" s="2568" t="s">
        <v>324</v>
      </c>
      <c r="D3" s="2569" t="s">
        <v>14</v>
      </c>
      <c r="E3" s="2569" t="s">
        <v>14</v>
      </c>
      <c r="F3" s="2570" t="s">
        <v>14</v>
      </c>
      <c r="G3" s="2568" t="s">
        <v>325</v>
      </c>
      <c r="H3" s="2569" t="s">
        <v>14</v>
      </c>
      <c r="I3" s="2569" t="s">
        <v>14</v>
      </c>
      <c r="J3" s="2569" t="s">
        <v>14</v>
      </c>
    </row>
    <row r="4" spans="1:10" ht="13.4" customHeight="1" x14ac:dyDescent="0.25">
      <c r="A4" s="914" t="s">
        <v>260</v>
      </c>
      <c r="B4" s="1331" t="s">
        <v>167</v>
      </c>
      <c r="C4" s="1185" t="s">
        <v>168</v>
      </c>
      <c r="D4" s="1186" t="s">
        <v>169</v>
      </c>
      <c r="E4" s="1186" t="s">
        <v>170</v>
      </c>
      <c r="F4" s="1187" t="s">
        <v>171</v>
      </c>
      <c r="G4" s="1185" t="s">
        <v>172</v>
      </c>
      <c r="H4" s="1186" t="s">
        <v>173</v>
      </c>
      <c r="I4" s="1186" t="s">
        <v>174</v>
      </c>
      <c r="J4" s="1186" t="s">
        <v>175</v>
      </c>
    </row>
    <row r="5" spans="1:10" ht="13.4" customHeight="1" x14ac:dyDescent="0.25">
      <c r="A5" s="1188" t="s">
        <v>710</v>
      </c>
      <c r="B5" s="1332"/>
      <c r="C5" s="1333"/>
      <c r="D5" s="1334"/>
      <c r="E5" s="1334"/>
      <c r="F5" s="1335"/>
      <c r="G5" s="1333"/>
      <c r="H5" s="1334"/>
      <c r="I5" s="1334"/>
      <c r="J5" s="1334"/>
    </row>
    <row r="6" spans="1:10" ht="13.4" customHeight="1" x14ac:dyDescent="0.25">
      <c r="A6" s="1217" t="s">
        <v>711</v>
      </c>
      <c r="B6" s="1336">
        <v>1605</v>
      </c>
      <c r="C6" s="1210">
        <v>1368</v>
      </c>
      <c r="D6" s="1205">
        <v>1218</v>
      </c>
      <c r="E6" s="1205">
        <v>1241</v>
      </c>
      <c r="F6" s="1211">
        <v>1309</v>
      </c>
      <c r="G6" s="1210">
        <v>1212</v>
      </c>
      <c r="H6" s="1205">
        <v>994</v>
      </c>
      <c r="I6" s="1205">
        <v>991</v>
      </c>
      <c r="J6" s="1208">
        <v>1011</v>
      </c>
    </row>
    <row r="7" spans="1:10" ht="13.4" customHeight="1" x14ac:dyDescent="0.25">
      <c r="A7" s="1217" t="s">
        <v>712</v>
      </c>
      <c r="B7" s="1336">
        <v>904</v>
      </c>
      <c r="C7" s="1210">
        <v>911</v>
      </c>
      <c r="D7" s="1205">
        <v>910</v>
      </c>
      <c r="E7" s="1205">
        <v>920</v>
      </c>
      <c r="F7" s="1211">
        <v>883</v>
      </c>
      <c r="G7" s="1210">
        <v>840</v>
      </c>
      <c r="H7" s="1205">
        <v>776</v>
      </c>
      <c r="I7" s="1205">
        <v>674</v>
      </c>
      <c r="J7" s="1208">
        <v>673</v>
      </c>
    </row>
    <row r="8" spans="1:10" ht="13.4" customHeight="1" x14ac:dyDescent="0.25">
      <c r="A8" s="1212" t="s">
        <v>713</v>
      </c>
      <c r="B8" s="1336">
        <v>2509</v>
      </c>
      <c r="C8" s="1210">
        <v>2279</v>
      </c>
      <c r="D8" s="1205">
        <v>2128</v>
      </c>
      <c r="E8" s="1205">
        <v>2161</v>
      </c>
      <c r="F8" s="1211">
        <v>2192</v>
      </c>
      <c r="G8" s="1210">
        <v>2052</v>
      </c>
      <c r="H8" s="1205">
        <v>1770</v>
      </c>
      <c r="I8" s="1205">
        <v>1665</v>
      </c>
      <c r="J8" s="1208">
        <v>1684</v>
      </c>
    </row>
    <row r="9" spans="1:10" ht="13.4" customHeight="1" x14ac:dyDescent="0.25">
      <c r="A9" s="1217" t="s">
        <v>711</v>
      </c>
      <c r="B9" s="1336">
        <v>2388</v>
      </c>
      <c r="C9" s="1210">
        <v>2567</v>
      </c>
      <c r="D9" s="1205">
        <v>2458</v>
      </c>
      <c r="E9" s="1205">
        <v>2369</v>
      </c>
      <c r="F9" s="1211">
        <v>2398</v>
      </c>
      <c r="G9" s="1210">
        <v>2252</v>
      </c>
      <c r="H9" s="1205">
        <v>2317</v>
      </c>
      <c r="I9" s="1205">
        <v>2332</v>
      </c>
      <c r="J9" s="1208">
        <v>2206</v>
      </c>
    </row>
    <row r="10" spans="1:10" ht="13.4" customHeight="1" x14ac:dyDescent="0.25">
      <c r="A10" s="1220" t="s">
        <v>714</v>
      </c>
      <c r="B10" s="1336">
        <v>223</v>
      </c>
      <c r="C10" s="1210">
        <v>321</v>
      </c>
      <c r="D10" s="1205">
        <v>335</v>
      </c>
      <c r="E10" s="1205">
        <v>327</v>
      </c>
      <c r="F10" s="1211">
        <v>354</v>
      </c>
      <c r="G10" s="1210">
        <v>344</v>
      </c>
      <c r="H10" s="1205">
        <v>334</v>
      </c>
      <c r="I10" s="1205">
        <v>324</v>
      </c>
      <c r="J10" s="1208">
        <v>319</v>
      </c>
    </row>
    <row r="11" spans="1:10" ht="13.4" customHeight="1" x14ac:dyDescent="0.25">
      <c r="A11" s="1220" t="s">
        <v>715</v>
      </c>
      <c r="B11" s="1336">
        <v>1045</v>
      </c>
      <c r="C11" s="1210">
        <v>977</v>
      </c>
      <c r="D11" s="1205">
        <v>927</v>
      </c>
      <c r="E11" s="1205">
        <v>863</v>
      </c>
      <c r="F11" s="1211">
        <v>802</v>
      </c>
      <c r="G11" s="1210">
        <v>735</v>
      </c>
      <c r="H11" s="1205">
        <v>737</v>
      </c>
      <c r="I11" s="1205">
        <v>745</v>
      </c>
      <c r="J11" s="1208">
        <v>692</v>
      </c>
    </row>
    <row r="12" spans="1:10" ht="13.4" customHeight="1" x14ac:dyDescent="0.25">
      <c r="A12" s="1220" t="s">
        <v>716</v>
      </c>
      <c r="B12" s="1336">
        <v>346</v>
      </c>
      <c r="C12" s="1210">
        <v>372</v>
      </c>
      <c r="D12" s="1205">
        <v>337</v>
      </c>
      <c r="E12" s="1205">
        <v>331</v>
      </c>
      <c r="F12" s="1211">
        <v>372</v>
      </c>
      <c r="G12" s="1210">
        <v>370</v>
      </c>
      <c r="H12" s="1205">
        <v>393</v>
      </c>
      <c r="I12" s="1205">
        <v>388</v>
      </c>
      <c r="J12" s="1208">
        <v>362</v>
      </c>
    </row>
    <row r="13" spans="1:10" ht="13.4" customHeight="1" x14ac:dyDescent="0.25">
      <c r="A13" s="1220" t="s">
        <v>717</v>
      </c>
      <c r="B13" s="1336">
        <v>686</v>
      </c>
      <c r="C13" s="1210">
        <v>614</v>
      </c>
      <c r="D13" s="1205">
        <v>595</v>
      </c>
      <c r="E13" s="1205">
        <v>590</v>
      </c>
      <c r="F13" s="1211">
        <v>590</v>
      </c>
      <c r="G13" s="1210">
        <v>543</v>
      </c>
      <c r="H13" s="1205">
        <v>559</v>
      </c>
      <c r="I13" s="1205">
        <v>563</v>
      </c>
      <c r="J13" s="1208">
        <v>534</v>
      </c>
    </row>
    <row r="14" spans="1:10" ht="13.4" customHeight="1" x14ac:dyDescent="0.25">
      <c r="A14" s="1220" t="s">
        <v>718</v>
      </c>
      <c r="B14" s="1336">
        <v>0</v>
      </c>
      <c r="C14" s="1210">
        <v>196</v>
      </c>
      <c r="D14" s="1205">
        <v>182</v>
      </c>
      <c r="E14" s="1205">
        <v>182</v>
      </c>
      <c r="F14" s="1211">
        <v>202</v>
      </c>
      <c r="G14" s="1210">
        <v>180</v>
      </c>
      <c r="H14" s="1205">
        <v>212</v>
      </c>
      <c r="I14" s="1205">
        <v>225</v>
      </c>
      <c r="J14" s="1208">
        <v>215</v>
      </c>
    </row>
    <row r="15" spans="1:10" ht="13.4" customHeight="1" x14ac:dyDescent="0.25">
      <c r="A15" s="1220" t="s">
        <v>700</v>
      </c>
      <c r="B15" s="1336">
        <v>88</v>
      </c>
      <c r="C15" s="1210">
        <v>87</v>
      </c>
      <c r="D15" s="1205">
        <v>82</v>
      </c>
      <c r="E15" s="1205">
        <v>76</v>
      </c>
      <c r="F15" s="1211">
        <v>78</v>
      </c>
      <c r="G15" s="1210">
        <v>80</v>
      </c>
      <c r="H15" s="1205">
        <v>82</v>
      </c>
      <c r="I15" s="1205">
        <v>87</v>
      </c>
      <c r="J15" s="1208">
        <v>84</v>
      </c>
    </row>
    <row r="16" spans="1:10" ht="13.4" customHeight="1" x14ac:dyDescent="0.25">
      <c r="A16" s="1217" t="s">
        <v>719</v>
      </c>
      <c r="B16" s="1336">
        <v>2013</v>
      </c>
      <c r="C16" s="1210">
        <v>2248</v>
      </c>
      <c r="D16" s="1205">
        <v>2175</v>
      </c>
      <c r="E16" s="1205">
        <v>2128</v>
      </c>
      <c r="F16" s="1211">
        <v>2245</v>
      </c>
      <c r="G16" s="1210">
        <v>2208</v>
      </c>
      <c r="H16" s="1205">
        <v>2282</v>
      </c>
      <c r="I16" s="1205">
        <v>2271</v>
      </c>
      <c r="J16" s="1208">
        <v>2133</v>
      </c>
    </row>
    <row r="17" spans="1:10" ht="13.4" customHeight="1" x14ac:dyDescent="0.25">
      <c r="A17" s="1220" t="s">
        <v>714</v>
      </c>
      <c r="B17" s="1336">
        <v>219</v>
      </c>
      <c r="C17" s="1210">
        <v>257</v>
      </c>
      <c r="D17" s="1205">
        <v>264</v>
      </c>
      <c r="E17" s="1205">
        <v>275</v>
      </c>
      <c r="F17" s="1211">
        <v>332</v>
      </c>
      <c r="G17" s="1210">
        <v>321</v>
      </c>
      <c r="H17" s="1205">
        <v>330</v>
      </c>
      <c r="I17" s="1205">
        <v>341</v>
      </c>
      <c r="J17" s="1208">
        <v>309</v>
      </c>
    </row>
    <row r="18" spans="1:10" ht="13.4" customHeight="1" x14ac:dyDescent="0.25">
      <c r="A18" s="1220" t="s">
        <v>715</v>
      </c>
      <c r="B18" s="1336">
        <v>487</v>
      </c>
      <c r="C18" s="1210">
        <v>517</v>
      </c>
      <c r="D18" s="1205">
        <v>519</v>
      </c>
      <c r="E18" s="1205">
        <v>523</v>
      </c>
      <c r="F18" s="1211">
        <v>569</v>
      </c>
      <c r="G18" s="1210">
        <v>608</v>
      </c>
      <c r="H18" s="1205">
        <v>632</v>
      </c>
      <c r="I18" s="1205">
        <v>625</v>
      </c>
      <c r="J18" s="1208">
        <v>650</v>
      </c>
    </row>
    <row r="19" spans="1:10" ht="13.4" customHeight="1" x14ac:dyDescent="0.25">
      <c r="A19" s="1220" t="s">
        <v>716</v>
      </c>
      <c r="B19" s="1336">
        <v>427</v>
      </c>
      <c r="C19" s="1210">
        <v>446</v>
      </c>
      <c r="D19" s="1205">
        <v>429</v>
      </c>
      <c r="E19" s="1205">
        <v>380</v>
      </c>
      <c r="F19" s="1211">
        <v>358</v>
      </c>
      <c r="G19" s="1210">
        <v>345</v>
      </c>
      <c r="H19" s="1205">
        <v>340</v>
      </c>
      <c r="I19" s="1205">
        <v>346</v>
      </c>
      <c r="J19" s="1208">
        <v>339</v>
      </c>
    </row>
    <row r="20" spans="1:10" ht="13.4" customHeight="1" x14ac:dyDescent="0.25">
      <c r="A20" s="1220" t="s">
        <v>717</v>
      </c>
      <c r="B20" s="1336">
        <v>821</v>
      </c>
      <c r="C20" s="1210">
        <v>798</v>
      </c>
      <c r="D20" s="1205">
        <v>750</v>
      </c>
      <c r="E20" s="1205">
        <v>732</v>
      </c>
      <c r="F20" s="1211">
        <v>753</v>
      </c>
      <c r="G20" s="1210">
        <v>706</v>
      </c>
      <c r="H20" s="1205">
        <v>741</v>
      </c>
      <c r="I20" s="1205">
        <v>695</v>
      </c>
      <c r="J20" s="1208">
        <v>569</v>
      </c>
    </row>
    <row r="21" spans="1:10" ht="13.4" customHeight="1" x14ac:dyDescent="0.25">
      <c r="A21" s="1220" t="s">
        <v>718</v>
      </c>
      <c r="B21" s="1336">
        <v>0</v>
      </c>
      <c r="C21" s="1210">
        <v>168</v>
      </c>
      <c r="D21" s="1205">
        <v>150</v>
      </c>
      <c r="E21" s="1205">
        <v>154</v>
      </c>
      <c r="F21" s="1211">
        <v>162</v>
      </c>
      <c r="G21" s="1210">
        <v>142</v>
      </c>
      <c r="H21" s="1205">
        <v>152</v>
      </c>
      <c r="I21" s="1205">
        <v>176</v>
      </c>
      <c r="J21" s="1208">
        <v>184</v>
      </c>
    </row>
    <row r="22" spans="1:10" ht="13.4" customHeight="1" x14ac:dyDescent="0.25">
      <c r="A22" s="1220" t="s">
        <v>720</v>
      </c>
      <c r="B22" s="1336">
        <v>59</v>
      </c>
      <c r="C22" s="1210">
        <v>62</v>
      </c>
      <c r="D22" s="1205">
        <v>63</v>
      </c>
      <c r="E22" s="1205">
        <v>64</v>
      </c>
      <c r="F22" s="1211">
        <v>71</v>
      </c>
      <c r="G22" s="1210">
        <v>86</v>
      </c>
      <c r="H22" s="1205">
        <v>87</v>
      </c>
      <c r="I22" s="1205">
        <v>88</v>
      </c>
      <c r="J22" s="1208">
        <v>82</v>
      </c>
    </row>
    <row r="23" spans="1:10" ht="13.4" customHeight="1" x14ac:dyDescent="0.25">
      <c r="A23" s="1212" t="s">
        <v>721</v>
      </c>
      <c r="B23" s="1336">
        <v>4401</v>
      </c>
      <c r="C23" s="1210">
        <v>4815</v>
      </c>
      <c r="D23" s="1205">
        <v>4633</v>
      </c>
      <c r="E23" s="1205">
        <v>4497</v>
      </c>
      <c r="F23" s="1211">
        <v>4643</v>
      </c>
      <c r="G23" s="1210">
        <v>4460</v>
      </c>
      <c r="H23" s="1205">
        <v>4599</v>
      </c>
      <c r="I23" s="1205">
        <v>4603</v>
      </c>
      <c r="J23" s="1208">
        <v>4339</v>
      </c>
    </row>
    <row r="24" spans="1:10" ht="13.4" customHeight="1" x14ac:dyDescent="0.25">
      <c r="A24" s="1212" t="s">
        <v>722</v>
      </c>
      <c r="B24" s="1336">
        <v>79</v>
      </c>
      <c r="C24" s="1210">
        <v>92</v>
      </c>
      <c r="D24" s="1205">
        <v>86</v>
      </c>
      <c r="E24" s="1205">
        <v>83</v>
      </c>
      <c r="F24" s="1211">
        <v>71</v>
      </c>
      <c r="G24" s="1210">
        <v>71</v>
      </c>
      <c r="H24" s="1205">
        <v>66</v>
      </c>
      <c r="I24" s="1205">
        <v>75</v>
      </c>
      <c r="J24" s="1208">
        <v>48</v>
      </c>
    </row>
    <row r="25" spans="1:10" ht="13.4" customHeight="1" x14ac:dyDescent="0.25">
      <c r="A25" s="1217" t="s">
        <v>381</v>
      </c>
      <c r="B25" s="1336">
        <v>101</v>
      </c>
      <c r="C25" s="1210">
        <v>58</v>
      </c>
      <c r="D25" s="1205">
        <v>43</v>
      </c>
      <c r="E25" s="1205">
        <v>44</v>
      </c>
      <c r="F25" s="1211">
        <v>48</v>
      </c>
      <c r="G25" s="1210">
        <v>47</v>
      </c>
      <c r="H25" s="1205">
        <v>48</v>
      </c>
      <c r="I25" s="1205">
        <v>50</v>
      </c>
      <c r="J25" s="1208">
        <v>48</v>
      </c>
    </row>
    <row r="26" spans="1:10" ht="13.4" customHeight="1" x14ac:dyDescent="0.25">
      <c r="A26" s="1217" t="s">
        <v>723</v>
      </c>
      <c r="B26" s="1336">
        <v>158</v>
      </c>
      <c r="C26" s="1210">
        <v>0</v>
      </c>
      <c r="D26" s="1205">
        <v>0</v>
      </c>
      <c r="E26" s="1205">
        <v>64</v>
      </c>
      <c r="F26" s="1211">
        <v>110</v>
      </c>
      <c r="G26" s="1210">
        <v>109</v>
      </c>
      <c r="H26" s="1205">
        <v>6</v>
      </c>
      <c r="I26" s="1205">
        <v>6</v>
      </c>
      <c r="J26" s="1208">
        <v>0</v>
      </c>
    </row>
    <row r="27" spans="1:10" ht="13.4" customHeight="1" x14ac:dyDescent="0.25">
      <c r="A27" s="1217" t="s">
        <v>724</v>
      </c>
      <c r="B27" s="1336">
        <v>0</v>
      </c>
      <c r="C27" s="1210">
        <v>0</v>
      </c>
      <c r="D27" s="1205">
        <v>0</v>
      </c>
      <c r="E27" s="1205">
        <v>0</v>
      </c>
      <c r="F27" s="1211">
        <v>0</v>
      </c>
      <c r="G27" s="1210">
        <v>0</v>
      </c>
      <c r="H27" s="1205">
        <v>0</v>
      </c>
      <c r="I27" s="1205">
        <v>0</v>
      </c>
      <c r="J27" s="1208">
        <v>0</v>
      </c>
    </row>
    <row r="28" spans="1:10" ht="13.4" customHeight="1" x14ac:dyDescent="0.25">
      <c r="A28" s="1217" t="s">
        <v>725</v>
      </c>
      <c r="B28" s="1336">
        <v>0</v>
      </c>
      <c r="C28" s="1210">
        <v>0</v>
      </c>
      <c r="D28" s="1205">
        <v>0</v>
      </c>
      <c r="E28" s="1205">
        <v>0</v>
      </c>
      <c r="F28" s="1211">
        <v>0</v>
      </c>
      <c r="G28" s="1210">
        <v>0</v>
      </c>
      <c r="H28" s="1205">
        <v>0</v>
      </c>
      <c r="I28" s="1205">
        <v>0</v>
      </c>
      <c r="J28" s="1208">
        <v>0</v>
      </c>
    </row>
    <row r="29" spans="1:10" ht="13.4" customHeight="1" x14ac:dyDescent="0.25">
      <c r="A29" s="1212" t="s">
        <v>726</v>
      </c>
      <c r="B29" s="1336">
        <v>259</v>
      </c>
      <c r="C29" s="1210">
        <v>58</v>
      </c>
      <c r="D29" s="1205">
        <v>43</v>
      </c>
      <c r="E29" s="1205">
        <v>108</v>
      </c>
      <c r="F29" s="1211">
        <v>158</v>
      </c>
      <c r="G29" s="1210">
        <v>156</v>
      </c>
      <c r="H29" s="1205">
        <v>54</v>
      </c>
      <c r="I29" s="1205">
        <v>56</v>
      </c>
      <c r="J29" s="1208">
        <v>48</v>
      </c>
    </row>
    <row r="30" spans="1:10" ht="13.4" customHeight="1" x14ac:dyDescent="0.25">
      <c r="A30" s="1219" t="s">
        <v>727</v>
      </c>
      <c r="B30" s="1336">
        <v>7248</v>
      </c>
      <c r="C30" s="1210">
        <v>7244</v>
      </c>
      <c r="D30" s="1205">
        <v>6890</v>
      </c>
      <c r="E30" s="1205">
        <v>6849</v>
      </c>
      <c r="F30" s="1211">
        <v>7064</v>
      </c>
      <c r="G30" s="1210">
        <v>6739</v>
      </c>
      <c r="H30" s="1205">
        <v>6489</v>
      </c>
      <c r="I30" s="1205">
        <v>6399</v>
      </c>
      <c r="J30" s="1208">
        <v>6119</v>
      </c>
    </row>
    <row r="31" spans="1:10" ht="13.4" customHeight="1" x14ac:dyDescent="0.25">
      <c r="A31" s="1337"/>
      <c r="B31" s="1338"/>
      <c r="C31" s="1339"/>
      <c r="D31" s="1340"/>
      <c r="E31" s="1340"/>
      <c r="F31" s="1341"/>
      <c r="G31" s="1339"/>
      <c r="H31" s="1340"/>
      <c r="I31" s="1340"/>
      <c r="J31" s="1340"/>
    </row>
    <row r="32" spans="1:10" ht="13.4" customHeight="1" x14ac:dyDescent="0.25">
      <c r="A32" s="1342" t="s">
        <v>728</v>
      </c>
      <c r="B32" s="1343"/>
      <c r="C32" s="1344"/>
      <c r="D32" s="1345"/>
      <c r="E32" s="1345"/>
      <c r="F32" s="1346"/>
      <c r="G32" s="1344"/>
      <c r="H32" s="1345"/>
      <c r="I32" s="1345"/>
      <c r="J32" s="1345"/>
    </row>
    <row r="33" spans="1:10" ht="13.4" customHeight="1" x14ac:dyDescent="0.25">
      <c r="A33" s="1347" t="s">
        <v>711</v>
      </c>
      <c r="B33" s="1348">
        <v>1127</v>
      </c>
      <c r="C33" s="1349">
        <v>955</v>
      </c>
      <c r="D33" s="1350">
        <v>799</v>
      </c>
      <c r="E33" s="1350">
        <v>798</v>
      </c>
      <c r="F33" s="1351">
        <v>907</v>
      </c>
      <c r="G33" s="1349">
        <v>847</v>
      </c>
      <c r="H33" s="1350">
        <v>674</v>
      </c>
      <c r="I33" s="1350">
        <v>664</v>
      </c>
      <c r="J33" s="1352">
        <v>724</v>
      </c>
    </row>
    <row r="34" spans="1:10" ht="13.4" customHeight="1" x14ac:dyDescent="0.25">
      <c r="A34" s="1217" t="s">
        <v>712</v>
      </c>
      <c r="B34" s="1336">
        <v>633</v>
      </c>
      <c r="C34" s="1210">
        <v>657</v>
      </c>
      <c r="D34" s="1205">
        <v>687</v>
      </c>
      <c r="E34" s="1205">
        <v>700</v>
      </c>
      <c r="F34" s="1211">
        <v>681</v>
      </c>
      <c r="G34" s="1210">
        <v>654</v>
      </c>
      <c r="H34" s="1205">
        <v>579</v>
      </c>
      <c r="I34" s="1205">
        <v>494</v>
      </c>
      <c r="J34" s="1208">
        <v>493</v>
      </c>
    </row>
    <row r="35" spans="1:10" ht="13.4" customHeight="1" x14ac:dyDescent="0.25">
      <c r="A35" s="1212" t="s">
        <v>713</v>
      </c>
      <c r="B35" s="1336">
        <v>1760</v>
      </c>
      <c r="C35" s="1210">
        <v>1612</v>
      </c>
      <c r="D35" s="1205">
        <v>1486</v>
      </c>
      <c r="E35" s="1205">
        <v>1498</v>
      </c>
      <c r="F35" s="1211">
        <v>1588</v>
      </c>
      <c r="G35" s="1210">
        <v>1501</v>
      </c>
      <c r="H35" s="1205">
        <v>1253</v>
      </c>
      <c r="I35" s="1205">
        <v>1158</v>
      </c>
      <c r="J35" s="1208">
        <v>1217</v>
      </c>
    </row>
    <row r="36" spans="1:10" ht="13.4" customHeight="1" x14ac:dyDescent="0.25">
      <c r="A36" s="1217" t="s">
        <v>711</v>
      </c>
      <c r="B36" s="1336">
        <v>1474</v>
      </c>
      <c r="C36" s="1210">
        <v>1547</v>
      </c>
      <c r="D36" s="1205">
        <v>1488</v>
      </c>
      <c r="E36" s="1205">
        <v>1455</v>
      </c>
      <c r="F36" s="1211">
        <v>1450</v>
      </c>
      <c r="G36" s="1210">
        <v>1358</v>
      </c>
      <c r="H36" s="1205">
        <v>1395</v>
      </c>
      <c r="I36" s="1205">
        <v>1431</v>
      </c>
      <c r="J36" s="1208">
        <v>1344</v>
      </c>
    </row>
    <row r="37" spans="1:10" ht="13.4" customHeight="1" x14ac:dyDescent="0.25">
      <c r="A37" s="1220" t="s">
        <v>714</v>
      </c>
      <c r="B37" s="1336">
        <v>136</v>
      </c>
      <c r="C37" s="1210">
        <v>187</v>
      </c>
      <c r="D37" s="1205">
        <v>203</v>
      </c>
      <c r="E37" s="1205">
        <v>196</v>
      </c>
      <c r="F37" s="1211">
        <v>205</v>
      </c>
      <c r="G37" s="1210">
        <v>209</v>
      </c>
      <c r="H37" s="1205">
        <v>201</v>
      </c>
      <c r="I37" s="1205">
        <v>196</v>
      </c>
      <c r="J37" s="1208">
        <v>189</v>
      </c>
    </row>
    <row r="38" spans="1:10" ht="13.4" customHeight="1" x14ac:dyDescent="0.25">
      <c r="A38" s="1220" t="s">
        <v>715</v>
      </c>
      <c r="B38" s="1336">
        <v>641</v>
      </c>
      <c r="C38" s="1210">
        <v>599</v>
      </c>
      <c r="D38" s="1205">
        <v>559</v>
      </c>
      <c r="E38" s="1205">
        <v>537</v>
      </c>
      <c r="F38" s="1211">
        <v>509</v>
      </c>
      <c r="G38" s="1210">
        <v>465</v>
      </c>
      <c r="H38" s="1205">
        <v>484</v>
      </c>
      <c r="I38" s="1205">
        <v>490</v>
      </c>
      <c r="J38" s="1208">
        <v>449</v>
      </c>
    </row>
    <row r="39" spans="1:10" ht="13.4" customHeight="1" x14ac:dyDescent="0.25">
      <c r="A39" s="1220" t="s">
        <v>716</v>
      </c>
      <c r="B39" s="1336">
        <v>143</v>
      </c>
      <c r="C39" s="1210">
        <v>152</v>
      </c>
      <c r="D39" s="1205">
        <v>139</v>
      </c>
      <c r="E39" s="1205">
        <v>136</v>
      </c>
      <c r="F39" s="1211">
        <v>137</v>
      </c>
      <c r="G39" s="1210">
        <v>134</v>
      </c>
      <c r="H39" s="1205">
        <v>143</v>
      </c>
      <c r="I39" s="1205">
        <v>156</v>
      </c>
      <c r="J39" s="1208">
        <v>135</v>
      </c>
    </row>
    <row r="40" spans="1:10" ht="13.4" customHeight="1" x14ac:dyDescent="0.25">
      <c r="A40" s="1220" t="s">
        <v>717</v>
      </c>
      <c r="B40" s="1336">
        <v>532</v>
      </c>
      <c r="C40" s="1210">
        <v>465</v>
      </c>
      <c r="D40" s="1205">
        <v>455</v>
      </c>
      <c r="E40" s="1205">
        <v>457</v>
      </c>
      <c r="F40" s="1211">
        <v>462</v>
      </c>
      <c r="G40" s="1210">
        <v>424</v>
      </c>
      <c r="H40" s="1205">
        <v>431</v>
      </c>
      <c r="I40" s="1205">
        <v>436</v>
      </c>
      <c r="J40" s="1208">
        <v>419</v>
      </c>
    </row>
    <row r="41" spans="1:10" ht="13.4" customHeight="1" x14ac:dyDescent="0.25">
      <c r="A41" s="1220" t="s">
        <v>718</v>
      </c>
      <c r="B41" s="1336">
        <v>0</v>
      </c>
      <c r="C41" s="1210">
        <v>121</v>
      </c>
      <c r="D41" s="1205">
        <v>112</v>
      </c>
      <c r="E41" s="1205">
        <v>112</v>
      </c>
      <c r="F41" s="1211">
        <v>119</v>
      </c>
      <c r="G41" s="1210">
        <v>106</v>
      </c>
      <c r="H41" s="1205">
        <v>114</v>
      </c>
      <c r="I41" s="1205">
        <v>130</v>
      </c>
      <c r="J41" s="1208">
        <v>130</v>
      </c>
    </row>
    <row r="42" spans="1:10" ht="13.4" customHeight="1" x14ac:dyDescent="0.25">
      <c r="A42" s="1220" t="s">
        <v>700</v>
      </c>
      <c r="B42" s="1336">
        <v>22</v>
      </c>
      <c r="C42" s="1210">
        <v>23</v>
      </c>
      <c r="D42" s="1205">
        <v>20</v>
      </c>
      <c r="E42" s="1205">
        <v>17</v>
      </c>
      <c r="F42" s="1211">
        <v>18</v>
      </c>
      <c r="G42" s="1210">
        <v>20</v>
      </c>
      <c r="H42" s="1205">
        <v>22</v>
      </c>
      <c r="I42" s="1205">
        <v>23</v>
      </c>
      <c r="J42" s="1208">
        <v>22</v>
      </c>
    </row>
    <row r="43" spans="1:10" ht="13.4" customHeight="1" x14ac:dyDescent="0.25">
      <c r="A43" s="1217" t="s">
        <v>719</v>
      </c>
      <c r="B43" s="1336">
        <v>1448</v>
      </c>
      <c r="C43" s="1210">
        <v>1615</v>
      </c>
      <c r="D43" s="1205">
        <v>1578</v>
      </c>
      <c r="E43" s="1205">
        <v>1551</v>
      </c>
      <c r="F43" s="1211">
        <v>1651</v>
      </c>
      <c r="G43" s="1210">
        <v>1643</v>
      </c>
      <c r="H43" s="1205">
        <v>1723</v>
      </c>
      <c r="I43" s="1205">
        <v>1710</v>
      </c>
      <c r="J43" s="1208">
        <v>1579</v>
      </c>
    </row>
    <row r="44" spans="1:10" ht="13.4" customHeight="1" x14ac:dyDescent="0.25">
      <c r="A44" s="1220" t="s">
        <v>714</v>
      </c>
      <c r="B44" s="1336">
        <v>210</v>
      </c>
      <c r="C44" s="1210">
        <v>234</v>
      </c>
      <c r="D44" s="1205">
        <v>240</v>
      </c>
      <c r="E44" s="1205">
        <v>249</v>
      </c>
      <c r="F44" s="1211">
        <v>306</v>
      </c>
      <c r="G44" s="1210">
        <v>298</v>
      </c>
      <c r="H44" s="1205">
        <v>308</v>
      </c>
      <c r="I44" s="1205">
        <v>317</v>
      </c>
      <c r="J44" s="1208">
        <v>285</v>
      </c>
    </row>
    <row r="45" spans="1:10" ht="13.4" customHeight="1" x14ac:dyDescent="0.25">
      <c r="A45" s="1220" t="s">
        <v>715</v>
      </c>
      <c r="B45" s="1336">
        <v>337</v>
      </c>
      <c r="C45" s="1210">
        <v>360</v>
      </c>
      <c r="D45" s="1205">
        <v>376</v>
      </c>
      <c r="E45" s="1205">
        <v>389</v>
      </c>
      <c r="F45" s="1211">
        <v>424</v>
      </c>
      <c r="G45" s="1210">
        <v>454</v>
      </c>
      <c r="H45" s="1205">
        <v>486</v>
      </c>
      <c r="I45" s="1205">
        <v>479</v>
      </c>
      <c r="J45" s="1208">
        <v>509</v>
      </c>
    </row>
    <row r="46" spans="1:10" ht="13.4" customHeight="1" x14ac:dyDescent="0.25">
      <c r="A46" s="1220" t="s">
        <v>716</v>
      </c>
      <c r="B46" s="1336">
        <v>247</v>
      </c>
      <c r="C46" s="1210">
        <v>266</v>
      </c>
      <c r="D46" s="1205">
        <v>258</v>
      </c>
      <c r="E46" s="1205">
        <v>214</v>
      </c>
      <c r="F46" s="1211">
        <v>189</v>
      </c>
      <c r="G46" s="1210">
        <v>196</v>
      </c>
      <c r="H46" s="1205">
        <v>196</v>
      </c>
      <c r="I46" s="1205">
        <v>189</v>
      </c>
      <c r="J46" s="1208">
        <v>179</v>
      </c>
    </row>
    <row r="47" spans="1:10" ht="13.4" customHeight="1" x14ac:dyDescent="0.25">
      <c r="A47" s="1220" t="s">
        <v>717</v>
      </c>
      <c r="B47" s="1336">
        <v>628</v>
      </c>
      <c r="C47" s="1210">
        <v>619</v>
      </c>
      <c r="D47" s="1205">
        <v>573</v>
      </c>
      <c r="E47" s="1205">
        <v>562</v>
      </c>
      <c r="F47" s="1211">
        <v>588</v>
      </c>
      <c r="G47" s="1210">
        <v>544</v>
      </c>
      <c r="H47" s="1205">
        <v>577</v>
      </c>
      <c r="I47" s="1205">
        <v>539</v>
      </c>
      <c r="J47" s="1208">
        <v>417</v>
      </c>
    </row>
    <row r="48" spans="1:10" ht="13.4" customHeight="1" x14ac:dyDescent="0.25">
      <c r="A48" s="1220" t="s">
        <v>718</v>
      </c>
      <c r="B48" s="1336">
        <v>0</v>
      </c>
      <c r="C48" s="1210">
        <v>111</v>
      </c>
      <c r="D48" s="1205">
        <v>103</v>
      </c>
      <c r="E48" s="1205">
        <v>108</v>
      </c>
      <c r="F48" s="1211">
        <v>117</v>
      </c>
      <c r="G48" s="1210">
        <v>107</v>
      </c>
      <c r="H48" s="1205">
        <v>108</v>
      </c>
      <c r="I48" s="1205">
        <v>136</v>
      </c>
      <c r="J48" s="1208">
        <v>142</v>
      </c>
    </row>
    <row r="49" spans="1:10" ht="13.4" customHeight="1" x14ac:dyDescent="0.25">
      <c r="A49" s="1220" t="s">
        <v>720</v>
      </c>
      <c r="B49" s="1336">
        <v>26</v>
      </c>
      <c r="C49" s="1210">
        <v>25</v>
      </c>
      <c r="D49" s="1205">
        <v>28</v>
      </c>
      <c r="E49" s="1205">
        <v>29</v>
      </c>
      <c r="F49" s="1211">
        <v>27</v>
      </c>
      <c r="G49" s="1210">
        <v>44</v>
      </c>
      <c r="H49" s="1205">
        <v>48</v>
      </c>
      <c r="I49" s="1205">
        <v>50</v>
      </c>
      <c r="J49" s="1208">
        <v>47</v>
      </c>
    </row>
    <row r="50" spans="1:10" ht="13.4" customHeight="1" x14ac:dyDescent="0.25">
      <c r="A50" s="1212" t="s">
        <v>721</v>
      </c>
      <c r="B50" s="1336">
        <v>2922</v>
      </c>
      <c r="C50" s="1210">
        <v>3162</v>
      </c>
      <c r="D50" s="1205">
        <v>3066</v>
      </c>
      <c r="E50" s="1205">
        <v>3006</v>
      </c>
      <c r="F50" s="1211">
        <v>3101</v>
      </c>
      <c r="G50" s="1210">
        <v>3001</v>
      </c>
      <c r="H50" s="1205">
        <v>3118</v>
      </c>
      <c r="I50" s="1205">
        <v>3141</v>
      </c>
      <c r="J50" s="1208">
        <v>2923</v>
      </c>
    </row>
    <row r="51" spans="1:10" ht="13.4" customHeight="1" x14ac:dyDescent="0.25">
      <c r="A51" s="1212" t="s">
        <v>722</v>
      </c>
      <c r="B51" s="1336">
        <v>58</v>
      </c>
      <c r="C51" s="1210">
        <v>74</v>
      </c>
      <c r="D51" s="1205">
        <v>63</v>
      </c>
      <c r="E51" s="1205">
        <v>60</v>
      </c>
      <c r="F51" s="1211">
        <v>49</v>
      </c>
      <c r="G51" s="1210">
        <v>50</v>
      </c>
      <c r="H51" s="1205">
        <v>34</v>
      </c>
      <c r="I51" s="1205">
        <v>54</v>
      </c>
      <c r="J51" s="1208">
        <v>35</v>
      </c>
    </row>
    <row r="52" spans="1:10" ht="13.4" customHeight="1" x14ac:dyDescent="0.25">
      <c r="A52" s="1217" t="s">
        <v>381</v>
      </c>
      <c r="B52" s="1353">
        <v>80</v>
      </c>
      <c r="C52" s="1354">
        <v>55</v>
      </c>
      <c r="D52" s="1205">
        <v>41</v>
      </c>
      <c r="E52" s="1205">
        <v>43</v>
      </c>
      <c r="F52" s="1211">
        <v>46</v>
      </c>
      <c r="G52" s="1210">
        <v>46</v>
      </c>
      <c r="H52" s="1205">
        <v>39</v>
      </c>
      <c r="I52" s="1205">
        <v>41</v>
      </c>
      <c r="J52" s="1208">
        <v>40</v>
      </c>
    </row>
    <row r="53" spans="1:10" ht="13.4" customHeight="1" x14ac:dyDescent="0.25">
      <c r="A53" s="1217" t="s">
        <v>723</v>
      </c>
      <c r="B53" s="1353">
        <v>141</v>
      </c>
      <c r="C53" s="1354">
        <v>0</v>
      </c>
      <c r="D53" s="1205">
        <v>0</v>
      </c>
      <c r="E53" s="1205">
        <v>41</v>
      </c>
      <c r="F53" s="1211">
        <v>90</v>
      </c>
      <c r="G53" s="1210">
        <v>87</v>
      </c>
      <c r="H53" s="1205">
        <v>5</v>
      </c>
      <c r="I53" s="1205">
        <v>5</v>
      </c>
      <c r="J53" s="1208">
        <v>0</v>
      </c>
    </row>
    <row r="54" spans="1:10" ht="13.4" customHeight="1" x14ac:dyDescent="0.25">
      <c r="A54" s="1355" t="s">
        <v>724</v>
      </c>
      <c r="B54" s="1356">
        <v>0</v>
      </c>
      <c r="C54" s="1357">
        <v>0</v>
      </c>
      <c r="D54" s="1358">
        <v>0</v>
      </c>
      <c r="E54" s="1358">
        <v>0</v>
      </c>
      <c r="F54" s="1359">
        <v>0</v>
      </c>
      <c r="G54" s="1360">
        <v>0</v>
      </c>
      <c r="H54" s="1358">
        <v>0</v>
      </c>
      <c r="I54" s="1358">
        <v>0</v>
      </c>
      <c r="J54" s="1361">
        <v>0</v>
      </c>
    </row>
    <row r="55" spans="1:10" ht="13.4" customHeight="1" x14ac:dyDescent="0.25">
      <c r="A55" s="1362" t="s">
        <v>725</v>
      </c>
      <c r="B55" s="1363">
        <v>0</v>
      </c>
      <c r="C55" s="1364">
        <v>0</v>
      </c>
      <c r="D55" s="1365">
        <v>0</v>
      </c>
      <c r="E55" s="1365">
        <v>0</v>
      </c>
      <c r="F55" s="1366">
        <v>0</v>
      </c>
      <c r="G55" s="1367">
        <v>0</v>
      </c>
      <c r="H55" s="1365">
        <v>0</v>
      </c>
      <c r="I55" s="1365">
        <v>0</v>
      </c>
      <c r="J55" s="1368">
        <v>0</v>
      </c>
    </row>
    <row r="56" spans="1:10" ht="13.4" customHeight="1" x14ac:dyDescent="0.25">
      <c r="A56" s="1212" t="s">
        <v>726</v>
      </c>
      <c r="B56" s="1336">
        <v>221</v>
      </c>
      <c r="C56" s="1210">
        <v>55</v>
      </c>
      <c r="D56" s="1205">
        <v>41</v>
      </c>
      <c r="E56" s="1205">
        <v>84</v>
      </c>
      <c r="F56" s="1211">
        <v>136</v>
      </c>
      <c r="G56" s="1210">
        <v>133</v>
      </c>
      <c r="H56" s="1205">
        <v>44</v>
      </c>
      <c r="I56" s="1205">
        <v>46</v>
      </c>
      <c r="J56" s="1208">
        <v>40</v>
      </c>
    </row>
    <row r="57" spans="1:10" ht="13.4" customHeight="1" x14ac:dyDescent="0.25">
      <c r="A57" s="1369" t="s">
        <v>729</v>
      </c>
      <c r="B57" s="1370">
        <v>4961</v>
      </c>
      <c r="C57" s="1371">
        <v>4903</v>
      </c>
      <c r="D57" s="1372">
        <v>4656</v>
      </c>
      <c r="E57" s="1372">
        <v>4648</v>
      </c>
      <c r="F57" s="1373">
        <v>4874</v>
      </c>
      <c r="G57" s="1371">
        <v>4685</v>
      </c>
      <c r="H57" s="1372">
        <v>4449</v>
      </c>
      <c r="I57" s="1372">
        <v>4399</v>
      </c>
      <c r="J57" s="1374">
        <v>4215</v>
      </c>
    </row>
    <row r="58" spans="1:10" ht="13.4" customHeight="1" x14ac:dyDescent="0.25">
      <c r="A58" s="1375"/>
      <c r="B58" s="1376"/>
      <c r="C58" s="1376"/>
      <c r="D58" s="1376"/>
      <c r="E58" s="1376"/>
      <c r="F58" s="1376"/>
      <c r="G58" s="1376"/>
      <c r="H58" s="1376"/>
      <c r="I58" s="1376"/>
      <c r="J58" s="1377"/>
    </row>
    <row r="59" spans="1:10" ht="9" customHeight="1" x14ac:dyDescent="0.25">
      <c r="A59" s="68" t="s">
        <v>730</v>
      </c>
      <c r="B59" s="2571"/>
      <c r="C59" s="2571" t="s">
        <v>14</v>
      </c>
      <c r="D59" s="2571" t="s">
        <v>14</v>
      </c>
      <c r="E59" s="2571" t="s">
        <v>14</v>
      </c>
      <c r="F59" s="2571" t="s">
        <v>14</v>
      </c>
      <c r="G59" s="2571" t="s">
        <v>14</v>
      </c>
      <c r="H59" s="2571" t="s">
        <v>14</v>
      </c>
      <c r="I59" s="2571" t="s">
        <v>14</v>
      </c>
      <c r="J59" s="2571" t="s">
        <v>14</v>
      </c>
    </row>
    <row r="60" spans="1:10" ht="9" customHeight="1" x14ac:dyDescent="0.25">
      <c r="A60" s="68" t="s">
        <v>731</v>
      </c>
      <c r="B60" s="2571"/>
      <c r="C60" s="2571" t="s">
        <v>14</v>
      </c>
      <c r="D60" s="2571" t="s">
        <v>14</v>
      </c>
      <c r="E60" s="2571" t="s">
        <v>14</v>
      </c>
      <c r="F60" s="2571" t="s">
        <v>14</v>
      </c>
      <c r="G60" s="2571" t="s">
        <v>14</v>
      </c>
      <c r="H60" s="2571" t="s">
        <v>14</v>
      </c>
      <c r="I60" s="2571" t="s">
        <v>14</v>
      </c>
      <c r="J60" s="2571" t="s">
        <v>14</v>
      </c>
    </row>
    <row r="61" spans="1:10" ht="9" customHeight="1" x14ac:dyDescent="0.25">
      <c r="A61" s="68" t="s">
        <v>732</v>
      </c>
      <c r="B61" s="2571"/>
      <c r="C61" s="2571" t="s">
        <v>14</v>
      </c>
      <c r="D61" s="2571" t="s">
        <v>14</v>
      </c>
      <c r="E61" s="2571" t="s">
        <v>14</v>
      </c>
      <c r="F61" s="2571" t="s">
        <v>14</v>
      </c>
      <c r="G61" s="2571" t="s">
        <v>14</v>
      </c>
      <c r="H61" s="2571" t="s">
        <v>14</v>
      </c>
      <c r="I61" s="2571" t="s">
        <v>14</v>
      </c>
      <c r="J61" s="2571" t="s">
        <v>14</v>
      </c>
    </row>
    <row r="62" spans="1:10" ht="9" customHeight="1" x14ac:dyDescent="0.25">
      <c r="A62" s="68" t="s">
        <v>733</v>
      </c>
      <c r="B62" s="2571"/>
      <c r="C62" s="2571" t="s">
        <v>14</v>
      </c>
      <c r="D62" s="2571" t="s">
        <v>14</v>
      </c>
      <c r="E62" s="2571" t="s">
        <v>14</v>
      </c>
      <c r="F62" s="2571" t="s">
        <v>14</v>
      </c>
      <c r="G62" s="2571" t="s">
        <v>14</v>
      </c>
      <c r="H62" s="2571" t="s">
        <v>14</v>
      </c>
      <c r="I62" s="2571" t="s">
        <v>14</v>
      </c>
      <c r="J62" s="2571" t="s">
        <v>14</v>
      </c>
    </row>
    <row r="63" spans="1:10" ht="10.4" customHeight="1" x14ac:dyDescent="0.25">
      <c r="A63" s="68"/>
      <c r="B63" s="2571"/>
      <c r="C63" s="2571" t="s">
        <v>14</v>
      </c>
      <c r="D63" s="2571" t="s">
        <v>14</v>
      </c>
      <c r="E63" s="2571" t="s">
        <v>14</v>
      </c>
      <c r="F63" s="2571" t="s">
        <v>14</v>
      </c>
      <c r="G63" s="2571" t="s">
        <v>14</v>
      </c>
      <c r="H63" s="2571" t="s">
        <v>14</v>
      </c>
      <c r="I63" s="2571" t="s">
        <v>14</v>
      </c>
      <c r="J63" s="2571" t="s">
        <v>14</v>
      </c>
    </row>
  </sheetData>
  <mergeCells count="8">
    <mergeCell ref="B62:J62"/>
    <mergeCell ref="B63:J63"/>
    <mergeCell ref="A2:J2"/>
    <mergeCell ref="C3:F3"/>
    <mergeCell ref="G3:J3"/>
    <mergeCell ref="B59:J59"/>
    <mergeCell ref="B60:J60"/>
    <mergeCell ref="B61:J61"/>
  </mergeCells>
  <hyperlinks>
    <hyperlink ref="A1" location="ToC!A2" display="Back to Table of Contents" xr:uid="{8C10ABD8-ADF8-4673-BAE2-14720C214A2B}"/>
  </hyperlinks>
  <pageMargins left="0.5" right="0.5" top="0.5" bottom="0.5" header="0.25" footer="0.25"/>
  <pageSetup scale="64" orientation="landscape" r:id="rId1"/>
  <headerFooter>
    <oddFooter>&amp;L&amp;G&amp;C&amp;"Scotia,Regular"&amp;9Supplementary Financial Information (SFI)&amp;R19&amp;"Scotia,Regular"&amp;7</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518DF-4CBD-4BBB-A92C-AF1418F96FE8}">
  <sheetPr>
    <pageSetUpPr fitToPage="1"/>
  </sheetPr>
  <dimension ref="A1:L67"/>
  <sheetViews>
    <sheetView showGridLines="0" zoomScaleNormal="100" workbookViewId="0"/>
  </sheetViews>
  <sheetFormatPr defaultRowHeight="12.5" x14ac:dyDescent="0.25"/>
  <cols>
    <col min="1" max="1" width="32.26953125" style="23" customWidth="1"/>
    <col min="2" max="12" width="16.7265625" style="23" customWidth="1"/>
    <col min="13" max="16384" width="8.7265625" style="23"/>
  </cols>
  <sheetData>
    <row r="1" spans="1:12" ht="20" customHeight="1" x14ac:dyDescent="0.25">
      <c r="A1" s="22" t="s">
        <v>12</v>
      </c>
    </row>
    <row r="2" spans="1:12" ht="25.4" customHeight="1" x14ac:dyDescent="0.25">
      <c r="A2" s="2551" t="s">
        <v>734</v>
      </c>
      <c r="B2" s="2551" t="s">
        <v>14</v>
      </c>
      <c r="C2" s="2551" t="s">
        <v>14</v>
      </c>
      <c r="D2" s="2551" t="s">
        <v>14</v>
      </c>
      <c r="E2" s="2551" t="s">
        <v>14</v>
      </c>
      <c r="F2" s="2551" t="s">
        <v>14</v>
      </c>
      <c r="G2" s="2551" t="s">
        <v>14</v>
      </c>
      <c r="H2" s="2551" t="s">
        <v>14</v>
      </c>
      <c r="I2" s="2551" t="s">
        <v>14</v>
      </c>
      <c r="J2" s="2551" t="s">
        <v>14</v>
      </c>
      <c r="K2" s="2551" t="s">
        <v>14</v>
      </c>
      <c r="L2" s="2551" t="s">
        <v>14</v>
      </c>
    </row>
    <row r="3" spans="1:12" ht="15" customHeight="1" x14ac:dyDescent="0.25">
      <c r="A3" s="914"/>
      <c r="B3" s="1378"/>
      <c r="C3" s="2578"/>
      <c r="D3" s="2579" t="s">
        <v>14</v>
      </c>
      <c r="E3" s="2579" t="s">
        <v>14</v>
      </c>
      <c r="F3" s="2580" t="s">
        <v>14</v>
      </c>
      <c r="G3" s="2578"/>
      <c r="H3" s="2579" t="s">
        <v>14</v>
      </c>
      <c r="I3" s="851"/>
      <c r="J3" s="853"/>
      <c r="K3" s="2549" t="s">
        <v>165</v>
      </c>
      <c r="L3" s="2549" t="s">
        <v>14</v>
      </c>
    </row>
    <row r="4" spans="1:12" ht="15" customHeight="1" x14ac:dyDescent="0.25">
      <c r="A4" s="914" t="s">
        <v>260</v>
      </c>
      <c r="B4" s="1379" t="s">
        <v>167</v>
      </c>
      <c r="C4" s="1184" t="s">
        <v>168</v>
      </c>
      <c r="D4" s="859" t="s">
        <v>169</v>
      </c>
      <c r="E4" s="1186" t="s">
        <v>170</v>
      </c>
      <c r="F4" s="1187" t="s">
        <v>171</v>
      </c>
      <c r="G4" s="1184" t="s">
        <v>172</v>
      </c>
      <c r="H4" s="859" t="s">
        <v>173</v>
      </c>
      <c r="I4" s="1186" t="s">
        <v>174</v>
      </c>
      <c r="J4" s="1187" t="s">
        <v>175</v>
      </c>
      <c r="K4" s="1185">
        <v>2025</v>
      </c>
      <c r="L4" s="1186">
        <v>2024</v>
      </c>
    </row>
    <row r="5" spans="1:12" ht="15" customHeight="1" x14ac:dyDescent="0.25">
      <c r="A5" s="1188" t="s">
        <v>735</v>
      </c>
      <c r="B5" s="1380">
        <v>7244</v>
      </c>
      <c r="C5" s="1381">
        <v>6890</v>
      </c>
      <c r="D5" s="1382">
        <v>6849</v>
      </c>
      <c r="E5" s="1382">
        <v>7064</v>
      </c>
      <c r="F5" s="1383">
        <v>6739</v>
      </c>
      <c r="G5" s="1381">
        <v>6489</v>
      </c>
      <c r="H5" s="1382">
        <v>6399</v>
      </c>
      <c r="I5" s="1382">
        <v>6119</v>
      </c>
      <c r="J5" s="1383">
        <v>5726</v>
      </c>
      <c r="K5" s="1384">
        <v>6739</v>
      </c>
      <c r="L5" s="1385">
        <v>5726</v>
      </c>
    </row>
    <row r="6" spans="1:12" ht="15" customHeight="1" x14ac:dyDescent="0.25">
      <c r="A6" s="1386" t="s">
        <v>736</v>
      </c>
      <c r="B6" s="1387"/>
      <c r="C6" s="1339"/>
      <c r="D6" s="1340"/>
      <c r="E6" s="1340"/>
      <c r="F6" s="1341"/>
      <c r="G6" s="1339"/>
      <c r="H6" s="1340"/>
      <c r="I6" s="1340"/>
      <c r="J6" s="1341"/>
      <c r="K6" s="1388"/>
      <c r="L6" s="1389"/>
    </row>
    <row r="7" spans="1:12" ht="15" customHeight="1" x14ac:dyDescent="0.25">
      <c r="A7" s="1390" t="s">
        <v>737</v>
      </c>
      <c r="B7" s="1391"/>
      <c r="C7" s="1344"/>
      <c r="D7" s="1345"/>
      <c r="E7" s="1345"/>
      <c r="F7" s="1346"/>
      <c r="G7" s="1344"/>
      <c r="H7" s="1345"/>
      <c r="I7" s="1345"/>
      <c r="J7" s="1346"/>
      <c r="K7" s="1392"/>
      <c r="L7" s="1393"/>
    </row>
    <row r="8" spans="1:12" ht="15" customHeight="1" x14ac:dyDescent="0.25">
      <c r="A8" s="1394" t="s">
        <v>738</v>
      </c>
      <c r="B8" s="1395">
        <v>1106</v>
      </c>
      <c r="C8" s="1396">
        <v>970</v>
      </c>
      <c r="D8" s="1397">
        <v>901</v>
      </c>
      <c r="E8" s="1397">
        <v>870</v>
      </c>
      <c r="F8" s="1398">
        <v>986</v>
      </c>
      <c r="G8" s="1396">
        <v>1004</v>
      </c>
      <c r="H8" s="1397">
        <v>771</v>
      </c>
      <c r="I8" s="1397">
        <v>742</v>
      </c>
      <c r="J8" s="1398">
        <v>762</v>
      </c>
      <c r="K8" s="1399">
        <v>3727</v>
      </c>
      <c r="L8" s="1400">
        <v>3279</v>
      </c>
    </row>
    <row r="9" spans="1:12" ht="15" customHeight="1" x14ac:dyDescent="0.25">
      <c r="A9" s="1197" t="s">
        <v>739</v>
      </c>
      <c r="B9" s="1401">
        <v>-345</v>
      </c>
      <c r="C9" s="1210">
        <v>-311</v>
      </c>
      <c r="D9" s="1205">
        <v>-356</v>
      </c>
      <c r="E9" s="1205">
        <v>-386</v>
      </c>
      <c r="F9" s="1211">
        <v>-366</v>
      </c>
      <c r="G9" s="1210">
        <v>-319</v>
      </c>
      <c r="H9" s="1205">
        <v>-282</v>
      </c>
      <c r="I9" s="1205">
        <v>-280</v>
      </c>
      <c r="J9" s="1211">
        <v>-225</v>
      </c>
      <c r="K9" s="1402">
        <v>-1419</v>
      </c>
      <c r="L9" s="1403">
        <v>-1106</v>
      </c>
    </row>
    <row r="10" spans="1:12" ht="15" customHeight="1" x14ac:dyDescent="0.25">
      <c r="A10" s="1197" t="s">
        <v>740</v>
      </c>
      <c r="B10" s="1401">
        <v>-109</v>
      </c>
      <c r="C10" s="1210">
        <v>-104</v>
      </c>
      <c r="D10" s="1205">
        <v>-167</v>
      </c>
      <c r="E10" s="1205">
        <v>-146</v>
      </c>
      <c r="F10" s="1211">
        <v>-128</v>
      </c>
      <c r="G10" s="1210">
        <v>-108</v>
      </c>
      <c r="H10" s="1205">
        <v>-138</v>
      </c>
      <c r="I10" s="1205">
        <v>-134</v>
      </c>
      <c r="J10" s="1211">
        <v>-104</v>
      </c>
      <c r="K10" s="1402">
        <v>-545</v>
      </c>
      <c r="L10" s="1403">
        <v>-484</v>
      </c>
    </row>
    <row r="11" spans="1:12" ht="15" customHeight="1" x14ac:dyDescent="0.25">
      <c r="A11" s="1197" t="s">
        <v>741</v>
      </c>
      <c r="B11" s="1401">
        <v>0</v>
      </c>
      <c r="C11" s="1210">
        <v>0</v>
      </c>
      <c r="D11" s="1205">
        <v>0</v>
      </c>
      <c r="E11" s="1205">
        <v>0</v>
      </c>
      <c r="F11" s="1211">
        <v>0</v>
      </c>
      <c r="G11" s="1210">
        <v>0</v>
      </c>
      <c r="H11" s="1205">
        <v>0</v>
      </c>
      <c r="I11" s="1205">
        <v>0</v>
      </c>
      <c r="J11" s="1211">
        <v>-65</v>
      </c>
      <c r="K11" s="1402">
        <v>0</v>
      </c>
      <c r="L11" s="1403">
        <v>-65</v>
      </c>
    </row>
    <row r="12" spans="1:12" ht="15" customHeight="1" x14ac:dyDescent="0.25">
      <c r="A12" s="1404" t="s">
        <v>742</v>
      </c>
      <c r="B12" s="1405">
        <v>652</v>
      </c>
      <c r="C12" s="1247">
        <v>555</v>
      </c>
      <c r="D12" s="1249">
        <v>378</v>
      </c>
      <c r="E12" s="1249">
        <v>338</v>
      </c>
      <c r="F12" s="1246">
        <v>492</v>
      </c>
      <c r="G12" s="1247">
        <v>577</v>
      </c>
      <c r="H12" s="1249">
        <v>351</v>
      </c>
      <c r="I12" s="1249">
        <v>328</v>
      </c>
      <c r="J12" s="1246">
        <v>368</v>
      </c>
      <c r="K12" s="1406">
        <v>1763</v>
      </c>
      <c r="L12" s="1407">
        <v>1624</v>
      </c>
    </row>
    <row r="13" spans="1:12" ht="15" customHeight="1" x14ac:dyDescent="0.25">
      <c r="A13" s="1390" t="s">
        <v>743</v>
      </c>
      <c r="B13" s="1391"/>
      <c r="C13" s="1344"/>
      <c r="D13" s="1345"/>
      <c r="E13" s="1345"/>
      <c r="F13" s="1346"/>
      <c r="G13" s="1344"/>
      <c r="H13" s="1345"/>
      <c r="I13" s="1345"/>
      <c r="J13" s="1346"/>
      <c r="K13" s="1392"/>
      <c r="L13" s="1393"/>
    </row>
    <row r="14" spans="1:12" ht="15" customHeight="1" x14ac:dyDescent="0.25">
      <c r="A14" s="1394" t="s">
        <v>738</v>
      </c>
      <c r="B14" s="1395">
        <v>191</v>
      </c>
      <c r="C14" s="1396">
        <v>228</v>
      </c>
      <c r="D14" s="1397">
        <v>309</v>
      </c>
      <c r="E14" s="1397">
        <v>257</v>
      </c>
      <c r="F14" s="1398">
        <v>175</v>
      </c>
      <c r="G14" s="1396">
        <v>238</v>
      </c>
      <c r="H14" s="1397">
        <v>187</v>
      </c>
      <c r="I14" s="1397">
        <v>98</v>
      </c>
      <c r="J14" s="1398">
        <v>343</v>
      </c>
      <c r="K14" s="1399">
        <v>969</v>
      </c>
      <c r="L14" s="1400">
        <v>866</v>
      </c>
    </row>
    <row r="15" spans="1:12" ht="15" customHeight="1" x14ac:dyDescent="0.25">
      <c r="A15" s="1197" t="s">
        <v>739</v>
      </c>
      <c r="B15" s="1401">
        <v>-12</v>
      </c>
      <c r="C15" s="1210">
        <v>-38</v>
      </c>
      <c r="D15" s="1205">
        <v>-6</v>
      </c>
      <c r="E15" s="1205">
        <v>-14</v>
      </c>
      <c r="F15" s="1211">
        <v>-9</v>
      </c>
      <c r="G15" s="1210">
        <v>-8</v>
      </c>
      <c r="H15" s="1205">
        <v>-7</v>
      </c>
      <c r="I15" s="1205">
        <v>-7</v>
      </c>
      <c r="J15" s="1211">
        <v>-4</v>
      </c>
      <c r="K15" s="1402">
        <v>-67</v>
      </c>
      <c r="L15" s="1403">
        <v>-26</v>
      </c>
    </row>
    <row r="16" spans="1:12" ht="15" customHeight="1" x14ac:dyDescent="0.25">
      <c r="A16" s="1197" t="s">
        <v>740</v>
      </c>
      <c r="B16" s="1401">
        <v>-72</v>
      </c>
      <c r="C16" s="1210">
        <v>-84</v>
      </c>
      <c r="D16" s="1205">
        <v>-183</v>
      </c>
      <c r="E16" s="1205">
        <v>-121</v>
      </c>
      <c r="F16" s="1211">
        <v>-32</v>
      </c>
      <c r="G16" s="1210">
        <v>-54</v>
      </c>
      <c r="H16" s="1205">
        <v>-26</v>
      </c>
      <c r="I16" s="1205">
        <v>-37</v>
      </c>
      <c r="J16" s="1211">
        <v>-82</v>
      </c>
      <c r="K16" s="1402">
        <v>-420</v>
      </c>
      <c r="L16" s="1403">
        <v>-199</v>
      </c>
    </row>
    <row r="17" spans="1:12" ht="15" customHeight="1" x14ac:dyDescent="0.25">
      <c r="A17" s="1197" t="s">
        <v>741</v>
      </c>
      <c r="B17" s="1401">
        <v>0</v>
      </c>
      <c r="C17" s="1210">
        <v>0</v>
      </c>
      <c r="D17" s="1205">
        <v>0</v>
      </c>
      <c r="E17" s="1205">
        <v>0</v>
      </c>
      <c r="F17" s="1211">
        <v>0</v>
      </c>
      <c r="G17" s="1210">
        <v>0</v>
      </c>
      <c r="H17" s="1205">
        <v>-5</v>
      </c>
      <c r="I17" s="1205">
        <v>0</v>
      </c>
      <c r="J17" s="1211">
        <v>-5</v>
      </c>
      <c r="K17" s="1402">
        <v>0</v>
      </c>
      <c r="L17" s="1403">
        <v>-10</v>
      </c>
    </row>
    <row r="18" spans="1:12" ht="15" customHeight="1" x14ac:dyDescent="0.25">
      <c r="A18" s="1404" t="s">
        <v>742</v>
      </c>
      <c r="B18" s="1405">
        <v>107</v>
      </c>
      <c r="C18" s="1247">
        <v>106</v>
      </c>
      <c r="D18" s="1249">
        <v>120</v>
      </c>
      <c r="E18" s="1249">
        <v>122</v>
      </c>
      <c r="F18" s="1246">
        <v>134</v>
      </c>
      <c r="G18" s="1247">
        <v>176</v>
      </c>
      <c r="H18" s="1249">
        <v>149</v>
      </c>
      <c r="I18" s="1249">
        <v>54</v>
      </c>
      <c r="J18" s="1246">
        <v>252</v>
      </c>
      <c r="K18" s="1406">
        <v>482</v>
      </c>
      <c r="L18" s="1407">
        <v>631</v>
      </c>
    </row>
    <row r="19" spans="1:12" ht="15" customHeight="1" x14ac:dyDescent="0.25">
      <c r="A19" s="1390" t="s">
        <v>744</v>
      </c>
      <c r="B19" s="1391"/>
      <c r="C19" s="1344"/>
      <c r="D19" s="1345"/>
      <c r="E19" s="1345"/>
      <c r="F19" s="1346"/>
      <c r="G19" s="1344"/>
      <c r="H19" s="1345"/>
      <c r="I19" s="1345"/>
      <c r="J19" s="1346"/>
      <c r="K19" s="1392"/>
      <c r="L19" s="1393"/>
    </row>
    <row r="20" spans="1:12" ht="15" customHeight="1" x14ac:dyDescent="0.25">
      <c r="A20" s="1394" t="s">
        <v>738</v>
      </c>
      <c r="B20" s="1395">
        <v>948</v>
      </c>
      <c r="C20" s="1396">
        <v>1063</v>
      </c>
      <c r="D20" s="1397">
        <v>1042</v>
      </c>
      <c r="E20" s="1397">
        <v>1050</v>
      </c>
      <c r="F20" s="1398">
        <v>1106</v>
      </c>
      <c r="G20" s="1396">
        <v>1055</v>
      </c>
      <c r="H20" s="1397">
        <v>1126</v>
      </c>
      <c r="I20" s="1397">
        <v>1096</v>
      </c>
      <c r="J20" s="1398">
        <v>1149</v>
      </c>
      <c r="K20" s="1399">
        <v>4261</v>
      </c>
      <c r="L20" s="1400">
        <v>4426</v>
      </c>
    </row>
    <row r="21" spans="1:12" ht="15" customHeight="1" x14ac:dyDescent="0.25">
      <c r="A21" s="1197" t="s">
        <v>739</v>
      </c>
      <c r="B21" s="1401">
        <v>-265</v>
      </c>
      <c r="C21" s="1210">
        <v>-324</v>
      </c>
      <c r="D21" s="1205">
        <v>-314</v>
      </c>
      <c r="E21" s="1205">
        <v>-307</v>
      </c>
      <c r="F21" s="1211">
        <v>-323</v>
      </c>
      <c r="G21" s="1210">
        <v>-292</v>
      </c>
      <c r="H21" s="1205">
        <v>-317</v>
      </c>
      <c r="I21" s="1205">
        <v>-286</v>
      </c>
      <c r="J21" s="1211">
        <v>-294</v>
      </c>
      <c r="K21" s="1402">
        <v>-1268</v>
      </c>
      <c r="L21" s="1403">
        <v>-1189</v>
      </c>
    </row>
    <row r="22" spans="1:12" ht="15" customHeight="1" x14ac:dyDescent="0.25">
      <c r="A22" s="1197" t="s">
        <v>740</v>
      </c>
      <c r="B22" s="1401">
        <v>-172</v>
      </c>
      <c r="C22" s="1210">
        <v>-189</v>
      </c>
      <c r="D22" s="1205">
        <v>-167</v>
      </c>
      <c r="E22" s="1205">
        <v>-179</v>
      </c>
      <c r="F22" s="1211">
        <v>-152</v>
      </c>
      <c r="G22" s="1210">
        <v>-191</v>
      </c>
      <c r="H22" s="1205">
        <v>-185</v>
      </c>
      <c r="I22" s="1205">
        <v>-169</v>
      </c>
      <c r="J22" s="1211">
        <v>-155</v>
      </c>
      <c r="K22" s="1402">
        <v>-687</v>
      </c>
      <c r="L22" s="1403">
        <v>-700</v>
      </c>
    </row>
    <row r="23" spans="1:12" ht="15" customHeight="1" x14ac:dyDescent="0.25">
      <c r="A23" s="1197" t="s">
        <v>741</v>
      </c>
      <c r="B23" s="1401">
        <v>0</v>
      </c>
      <c r="C23" s="1210">
        <v>0</v>
      </c>
      <c r="D23" s="1205">
        <v>0</v>
      </c>
      <c r="E23" s="1205">
        <v>0</v>
      </c>
      <c r="F23" s="1211">
        <v>0</v>
      </c>
      <c r="G23" s="1210">
        <v>0</v>
      </c>
      <c r="H23" s="1205">
        <v>0</v>
      </c>
      <c r="I23" s="1205">
        <v>0</v>
      </c>
      <c r="J23" s="1211">
        <v>0</v>
      </c>
      <c r="K23" s="1402">
        <v>0</v>
      </c>
      <c r="L23" s="1403">
        <v>0</v>
      </c>
    </row>
    <row r="24" spans="1:12" ht="15" customHeight="1" x14ac:dyDescent="0.25">
      <c r="A24" s="1404" t="s">
        <v>742</v>
      </c>
      <c r="B24" s="1405">
        <v>511</v>
      </c>
      <c r="C24" s="1247">
        <v>550</v>
      </c>
      <c r="D24" s="1249">
        <v>561</v>
      </c>
      <c r="E24" s="1249">
        <v>564</v>
      </c>
      <c r="F24" s="1246">
        <v>631</v>
      </c>
      <c r="G24" s="1247">
        <v>572</v>
      </c>
      <c r="H24" s="1249">
        <v>624</v>
      </c>
      <c r="I24" s="1249">
        <v>641</v>
      </c>
      <c r="J24" s="1246">
        <v>700</v>
      </c>
      <c r="K24" s="1406">
        <v>2306</v>
      </c>
      <c r="L24" s="1408">
        <v>2537</v>
      </c>
    </row>
    <row r="25" spans="1:12" ht="15" customHeight="1" x14ac:dyDescent="0.25">
      <c r="A25" s="1390" t="s">
        <v>745</v>
      </c>
      <c r="B25" s="1391"/>
      <c r="C25" s="1344"/>
      <c r="D25" s="1345"/>
      <c r="E25" s="1345"/>
      <c r="F25" s="1346"/>
      <c r="G25" s="1344"/>
      <c r="H25" s="1345"/>
      <c r="I25" s="1345"/>
      <c r="J25" s="1346"/>
      <c r="K25" s="1392"/>
      <c r="L25" s="1393"/>
    </row>
    <row r="26" spans="1:12" ht="15" customHeight="1" x14ac:dyDescent="0.25">
      <c r="A26" s="1394" t="s">
        <v>738</v>
      </c>
      <c r="B26" s="1395">
        <v>72</v>
      </c>
      <c r="C26" s="1396">
        <v>157</v>
      </c>
      <c r="D26" s="1397">
        <v>178</v>
      </c>
      <c r="E26" s="1397">
        <v>91</v>
      </c>
      <c r="F26" s="1398">
        <v>109</v>
      </c>
      <c r="G26" s="1396">
        <v>97</v>
      </c>
      <c r="H26" s="1397">
        <v>235</v>
      </c>
      <c r="I26" s="1397">
        <v>189</v>
      </c>
      <c r="J26" s="1398">
        <v>185</v>
      </c>
      <c r="K26" s="1399">
        <v>535</v>
      </c>
      <c r="L26" s="1400">
        <v>706</v>
      </c>
    </row>
    <row r="27" spans="1:12" ht="15" customHeight="1" x14ac:dyDescent="0.25">
      <c r="A27" s="1197" t="s">
        <v>739</v>
      </c>
      <c r="B27" s="1401">
        <v>0</v>
      </c>
      <c r="C27" s="1210">
        <v>-16</v>
      </c>
      <c r="D27" s="1205">
        <v>-3</v>
      </c>
      <c r="E27" s="1205">
        <v>-44</v>
      </c>
      <c r="F27" s="1211">
        <v>-5</v>
      </c>
      <c r="G27" s="1210">
        <v>-24</v>
      </c>
      <c r="H27" s="1205">
        <v>-15</v>
      </c>
      <c r="I27" s="1205">
        <v>-14</v>
      </c>
      <c r="J27" s="1211">
        <v>-1</v>
      </c>
      <c r="K27" s="1402">
        <v>-68</v>
      </c>
      <c r="L27" s="1403">
        <v>-54</v>
      </c>
    </row>
    <row r="28" spans="1:12" ht="15" customHeight="1" x14ac:dyDescent="0.25">
      <c r="A28" s="1197" t="s">
        <v>740</v>
      </c>
      <c r="B28" s="1401">
        <v>-74</v>
      </c>
      <c r="C28" s="1210">
        <v>-88</v>
      </c>
      <c r="D28" s="1205">
        <v>-97</v>
      </c>
      <c r="E28" s="1205">
        <v>-49</v>
      </c>
      <c r="F28" s="1211">
        <v>-100</v>
      </c>
      <c r="G28" s="1210">
        <v>-45</v>
      </c>
      <c r="H28" s="1205">
        <v>-131</v>
      </c>
      <c r="I28" s="1205">
        <v>-55</v>
      </c>
      <c r="J28" s="1211">
        <v>-49</v>
      </c>
      <c r="K28" s="1402">
        <v>-334</v>
      </c>
      <c r="L28" s="1403">
        <v>-280</v>
      </c>
    </row>
    <row r="29" spans="1:12" ht="15" customHeight="1" x14ac:dyDescent="0.25">
      <c r="A29" s="1197" t="s">
        <v>741</v>
      </c>
      <c r="B29" s="1401">
        <v>0</v>
      </c>
      <c r="C29" s="1210">
        <v>0</v>
      </c>
      <c r="D29" s="1205">
        <v>0</v>
      </c>
      <c r="E29" s="1205">
        <v>0</v>
      </c>
      <c r="F29" s="1211">
        <v>0</v>
      </c>
      <c r="G29" s="1210">
        <v>0</v>
      </c>
      <c r="H29" s="1205">
        <v>0</v>
      </c>
      <c r="I29" s="1205">
        <v>0</v>
      </c>
      <c r="J29" s="1211">
        <v>0</v>
      </c>
      <c r="K29" s="1402">
        <v>0</v>
      </c>
      <c r="L29" s="1403">
        <v>0</v>
      </c>
    </row>
    <row r="30" spans="1:12" ht="15" customHeight="1" x14ac:dyDescent="0.25">
      <c r="A30" s="1404" t="s">
        <v>742</v>
      </c>
      <c r="B30" s="1336">
        <v>-2</v>
      </c>
      <c r="C30" s="1247">
        <v>53</v>
      </c>
      <c r="D30" s="1249">
        <v>78</v>
      </c>
      <c r="E30" s="1205">
        <v>-2</v>
      </c>
      <c r="F30" s="1246">
        <v>4</v>
      </c>
      <c r="G30" s="1247">
        <v>28</v>
      </c>
      <c r="H30" s="1249">
        <v>89</v>
      </c>
      <c r="I30" s="1249">
        <v>120</v>
      </c>
      <c r="J30" s="1246">
        <v>135</v>
      </c>
      <c r="K30" s="1406">
        <v>133</v>
      </c>
      <c r="L30" s="1408">
        <v>372</v>
      </c>
    </row>
    <row r="31" spans="1:12" ht="15" customHeight="1" x14ac:dyDescent="0.25">
      <c r="A31" s="1390" t="s">
        <v>722</v>
      </c>
      <c r="B31" s="1391"/>
      <c r="C31" s="1344"/>
      <c r="D31" s="1345"/>
      <c r="E31" s="1345"/>
      <c r="F31" s="1346"/>
      <c r="G31" s="1344"/>
      <c r="H31" s="1345"/>
      <c r="I31" s="1345"/>
      <c r="J31" s="1346"/>
      <c r="K31" s="1392"/>
      <c r="L31" s="1393"/>
    </row>
    <row r="32" spans="1:12" ht="15" customHeight="1" x14ac:dyDescent="0.25">
      <c r="A32" s="1394" t="s">
        <v>738</v>
      </c>
      <c r="B32" s="1395">
        <v>5</v>
      </c>
      <c r="C32" s="1396">
        <v>40</v>
      </c>
      <c r="D32" s="1397">
        <v>17</v>
      </c>
      <c r="E32" s="1397">
        <v>17</v>
      </c>
      <c r="F32" s="1398">
        <v>7</v>
      </c>
      <c r="G32" s="1396">
        <v>26</v>
      </c>
      <c r="H32" s="1397">
        <v>15</v>
      </c>
      <c r="I32" s="1397">
        <v>36</v>
      </c>
      <c r="J32" s="1398">
        <v>25</v>
      </c>
      <c r="K32" s="1399">
        <v>81</v>
      </c>
      <c r="L32" s="1409">
        <v>102</v>
      </c>
    </row>
    <row r="33" spans="1:12" ht="15" customHeight="1" x14ac:dyDescent="0.25">
      <c r="A33" s="1197" t="s">
        <v>739</v>
      </c>
      <c r="B33" s="1401">
        <v>-9</v>
      </c>
      <c r="C33" s="1210">
        <v>-19</v>
      </c>
      <c r="D33" s="1205">
        <v>-5</v>
      </c>
      <c r="E33" s="1205">
        <v>-1</v>
      </c>
      <c r="F33" s="1211">
        <v>0</v>
      </c>
      <c r="G33" s="1210">
        <v>0</v>
      </c>
      <c r="H33" s="1205">
        <v>-6</v>
      </c>
      <c r="I33" s="1205">
        <v>-5</v>
      </c>
      <c r="J33" s="1211">
        <v>-8</v>
      </c>
      <c r="K33" s="1402">
        <v>-25</v>
      </c>
      <c r="L33" s="1403">
        <v>-19</v>
      </c>
    </row>
    <row r="34" spans="1:12" ht="15" customHeight="1" x14ac:dyDescent="0.25">
      <c r="A34" s="1197" t="s">
        <v>740</v>
      </c>
      <c r="B34" s="1401">
        <v>-10</v>
      </c>
      <c r="C34" s="1210">
        <v>-7</v>
      </c>
      <c r="D34" s="1205">
        <v>-9</v>
      </c>
      <c r="E34" s="1205">
        <v>-6</v>
      </c>
      <c r="F34" s="1211">
        <v>-7</v>
      </c>
      <c r="G34" s="1210">
        <v>-9</v>
      </c>
      <c r="H34" s="1205">
        <v>-18</v>
      </c>
      <c r="I34" s="1205">
        <v>-5</v>
      </c>
      <c r="J34" s="1211">
        <v>0</v>
      </c>
      <c r="K34" s="1402">
        <v>-29</v>
      </c>
      <c r="L34" s="1403">
        <v>-32</v>
      </c>
    </row>
    <row r="35" spans="1:12" ht="15" customHeight="1" x14ac:dyDescent="0.25">
      <c r="A35" s="1197" t="s">
        <v>741</v>
      </c>
      <c r="B35" s="1401">
        <v>0</v>
      </c>
      <c r="C35" s="1210">
        <v>0</v>
      </c>
      <c r="D35" s="1205">
        <v>0</v>
      </c>
      <c r="E35" s="1205">
        <v>0</v>
      </c>
      <c r="F35" s="1211">
        <v>0</v>
      </c>
      <c r="G35" s="1210">
        <v>0</v>
      </c>
      <c r="H35" s="1205">
        <v>0</v>
      </c>
      <c r="I35" s="1205">
        <v>0</v>
      </c>
      <c r="J35" s="1211">
        <v>0</v>
      </c>
      <c r="K35" s="1402">
        <v>0</v>
      </c>
      <c r="L35" s="1403">
        <v>0</v>
      </c>
    </row>
    <row r="36" spans="1:12" ht="15" customHeight="1" x14ac:dyDescent="0.25">
      <c r="A36" s="1404" t="s">
        <v>742</v>
      </c>
      <c r="B36" s="1336">
        <v>-14</v>
      </c>
      <c r="C36" s="1247">
        <v>14</v>
      </c>
      <c r="D36" s="1205">
        <v>3</v>
      </c>
      <c r="E36" s="1249">
        <v>10</v>
      </c>
      <c r="F36" s="1211">
        <v>0</v>
      </c>
      <c r="G36" s="1247">
        <v>17</v>
      </c>
      <c r="H36" s="1205">
        <v>-9</v>
      </c>
      <c r="I36" s="1249">
        <v>26</v>
      </c>
      <c r="J36" s="1246">
        <v>17</v>
      </c>
      <c r="K36" s="1406">
        <v>27</v>
      </c>
      <c r="L36" s="1408">
        <v>51</v>
      </c>
    </row>
    <row r="37" spans="1:12" ht="15" customHeight="1" x14ac:dyDescent="0.25">
      <c r="A37" s="1390" t="s">
        <v>726</v>
      </c>
      <c r="B37" s="1391"/>
      <c r="C37" s="1344"/>
      <c r="D37" s="1345"/>
      <c r="E37" s="1345"/>
      <c r="F37" s="1346"/>
      <c r="G37" s="1344"/>
      <c r="H37" s="1345"/>
      <c r="I37" s="1345"/>
      <c r="J37" s="1346"/>
      <c r="K37" s="1392"/>
      <c r="L37" s="1393"/>
    </row>
    <row r="38" spans="1:12" ht="15" customHeight="1" x14ac:dyDescent="0.25">
      <c r="A38" s="1394" t="s">
        <v>738</v>
      </c>
      <c r="B38" s="1410">
        <v>231</v>
      </c>
      <c r="C38" s="1349">
        <v>25</v>
      </c>
      <c r="D38" s="1350">
        <v>0</v>
      </c>
      <c r="E38" s="1350">
        <v>0</v>
      </c>
      <c r="F38" s="1351">
        <v>0</v>
      </c>
      <c r="G38" s="1349">
        <v>109</v>
      </c>
      <c r="H38" s="1350">
        <v>0</v>
      </c>
      <c r="I38" s="1350">
        <v>7</v>
      </c>
      <c r="J38" s="1351">
        <v>0</v>
      </c>
      <c r="K38" s="1411">
        <v>25</v>
      </c>
      <c r="L38" s="1409">
        <v>116</v>
      </c>
    </row>
    <row r="39" spans="1:12" ht="15" customHeight="1" x14ac:dyDescent="0.25">
      <c r="A39" s="1197" t="s">
        <v>739</v>
      </c>
      <c r="B39" s="1401">
        <v>0</v>
      </c>
      <c r="C39" s="1210">
        <v>0</v>
      </c>
      <c r="D39" s="1205">
        <v>0</v>
      </c>
      <c r="E39" s="1205">
        <v>0</v>
      </c>
      <c r="F39" s="1211">
        <v>0</v>
      </c>
      <c r="G39" s="1210">
        <v>0</v>
      </c>
      <c r="H39" s="1205">
        <v>0</v>
      </c>
      <c r="I39" s="1205">
        <v>0</v>
      </c>
      <c r="J39" s="1211">
        <v>0</v>
      </c>
      <c r="K39" s="1402">
        <v>0</v>
      </c>
      <c r="L39" s="1403">
        <v>0</v>
      </c>
    </row>
    <row r="40" spans="1:12" ht="15" customHeight="1" x14ac:dyDescent="0.25">
      <c r="A40" s="1197" t="s">
        <v>740</v>
      </c>
      <c r="B40" s="1401">
        <v>-1</v>
      </c>
      <c r="C40" s="1210">
        <v>-1</v>
      </c>
      <c r="D40" s="1205">
        <v>-1</v>
      </c>
      <c r="E40" s="1205">
        <v>-6</v>
      </c>
      <c r="F40" s="1211">
        <v>-5</v>
      </c>
      <c r="G40" s="1210">
        <v>-1</v>
      </c>
      <c r="H40" s="1205">
        <v>-2</v>
      </c>
      <c r="I40" s="1205">
        <v>0</v>
      </c>
      <c r="J40" s="1211">
        <v>-46</v>
      </c>
      <c r="K40" s="1402">
        <v>-13</v>
      </c>
      <c r="L40" s="1403">
        <v>-49</v>
      </c>
    </row>
    <row r="41" spans="1:12" ht="15" customHeight="1" x14ac:dyDescent="0.25">
      <c r="A41" s="1197" t="s">
        <v>741</v>
      </c>
      <c r="B41" s="1401">
        <v>0</v>
      </c>
      <c r="C41" s="1210">
        <v>0</v>
      </c>
      <c r="D41" s="1205">
        <v>-37</v>
      </c>
      <c r="E41" s="1205">
        <v>0</v>
      </c>
      <c r="F41" s="1211">
        <v>0</v>
      </c>
      <c r="G41" s="1210">
        <v>-4</v>
      </c>
      <c r="H41" s="1205">
        <v>0</v>
      </c>
      <c r="I41" s="1205">
        <v>0</v>
      </c>
      <c r="J41" s="1211">
        <v>0</v>
      </c>
      <c r="K41" s="1402">
        <v>-37</v>
      </c>
      <c r="L41" s="1403">
        <v>-4</v>
      </c>
    </row>
    <row r="42" spans="1:12" ht="15" customHeight="1" x14ac:dyDescent="0.25">
      <c r="A42" s="1197" t="s">
        <v>742</v>
      </c>
      <c r="B42" s="1410">
        <v>230</v>
      </c>
      <c r="C42" s="1210">
        <v>24</v>
      </c>
      <c r="D42" s="1205">
        <v>-38</v>
      </c>
      <c r="E42" s="1205">
        <v>-6</v>
      </c>
      <c r="F42" s="1211">
        <v>-5</v>
      </c>
      <c r="G42" s="1210">
        <v>104</v>
      </c>
      <c r="H42" s="1205">
        <v>-2</v>
      </c>
      <c r="I42" s="1205">
        <v>7</v>
      </c>
      <c r="J42" s="1211">
        <v>-46</v>
      </c>
      <c r="K42" s="1402">
        <v>-25</v>
      </c>
      <c r="L42" s="1412">
        <v>63</v>
      </c>
    </row>
    <row r="43" spans="1:12" ht="15" customHeight="1" x14ac:dyDescent="0.25">
      <c r="A43" s="1219" t="s">
        <v>517</v>
      </c>
      <c r="B43" s="1410">
        <v>1484</v>
      </c>
      <c r="C43" s="1202">
        <v>1302</v>
      </c>
      <c r="D43" s="1203">
        <v>1102</v>
      </c>
      <c r="E43" s="1203">
        <v>1026</v>
      </c>
      <c r="F43" s="1204">
        <v>1256</v>
      </c>
      <c r="G43" s="1202">
        <v>1474</v>
      </c>
      <c r="H43" s="1203">
        <v>1202</v>
      </c>
      <c r="I43" s="1203">
        <v>1176</v>
      </c>
      <c r="J43" s="1204">
        <v>1426</v>
      </c>
      <c r="K43" s="1413">
        <v>4686</v>
      </c>
      <c r="L43" s="1412">
        <v>5278</v>
      </c>
    </row>
    <row r="44" spans="1:12" ht="15" customHeight="1" x14ac:dyDescent="0.25">
      <c r="A44" s="1414"/>
      <c r="B44" s="1338"/>
      <c r="C44" s="1339"/>
      <c r="D44" s="1340"/>
      <c r="E44" s="1340"/>
      <c r="F44" s="1341"/>
      <c r="G44" s="1339"/>
      <c r="H44" s="1340"/>
      <c r="I44" s="1340"/>
      <c r="J44" s="1341"/>
      <c r="K44" s="1388"/>
      <c r="L44" s="1389"/>
    </row>
    <row r="45" spans="1:12" ht="15" customHeight="1" x14ac:dyDescent="0.25">
      <c r="A45" s="1390" t="s">
        <v>746</v>
      </c>
      <c r="B45" s="1343"/>
      <c r="C45" s="1344"/>
      <c r="D45" s="1345"/>
      <c r="E45" s="1345"/>
      <c r="F45" s="1346"/>
      <c r="G45" s="1344"/>
      <c r="H45" s="1345"/>
      <c r="I45" s="1345"/>
      <c r="J45" s="1346"/>
      <c r="K45" s="1392"/>
      <c r="L45" s="1393"/>
    </row>
    <row r="46" spans="1:12" ht="15" customHeight="1" x14ac:dyDescent="0.25">
      <c r="A46" s="1394" t="s">
        <v>747</v>
      </c>
      <c r="B46" s="1415">
        <v>-415</v>
      </c>
      <c r="C46" s="1349">
        <v>-405</v>
      </c>
      <c r="D46" s="1350">
        <v>-401</v>
      </c>
      <c r="E46" s="1350">
        <v>-406</v>
      </c>
      <c r="F46" s="1351">
        <v>-394</v>
      </c>
      <c r="G46" s="1349">
        <v>-360</v>
      </c>
      <c r="H46" s="1350">
        <v>-348</v>
      </c>
      <c r="I46" s="1350">
        <v>-348</v>
      </c>
      <c r="J46" s="1351">
        <v>-322</v>
      </c>
      <c r="K46" s="1411">
        <v>-1606</v>
      </c>
      <c r="L46" s="1400">
        <v>-1378</v>
      </c>
    </row>
    <row r="47" spans="1:12" ht="15" customHeight="1" x14ac:dyDescent="0.25">
      <c r="A47" s="1197" t="s">
        <v>748</v>
      </c>
      <c r="B47" s="1416">
        <v>-110</v>
      </c>
      <c r="C47" s="1210">
        <v>-108</v>
      </c>
      <c r="D47" s="1205">
        <v>-131</v>
      </c>
      <c r="E47" s="1205">
        <v>-79</v>
      </c>
      <c r="F47" s="1211">
        <v>-96</v>
      </c>
      <c r="G47" s="1210">
        <v>-112</v>
      </c>
      <c r="H47" s="1205">
        <v>-47</v>
      </c>
      <c r="I47" s="1205">
        <v>-53</v>
      </c>
      <c r="J47" s="1211">
        <v>-54</v>
      </c>
      <c r="K47" s="1402">
        <v>-414</v>
      </c>
      <c r="L47" s="1403">
        <v>-266</v>
      </c>
    </row>
    <row r="48" spans="1:12" ht="15" customHeight="1" x14ac:dyDescent="0.25">
      <c r="A48" s="1197" t="s">
        <v>749</v>
      </c>
      <c r="B48" s="1416">
        <v>-482</v>
      </c>
      <c r="C48" s="1210">
        <v>-542</v>
      </c>
      <c r="D48" s="1205">
        <v>-514</v>
      </c>
      <c r="E48" s="1205">
        <v>-504</v>
      </c>
      <c r="F48" s="1211">
        <v>-560</v>
      </c>
      <c r="G48" s="1210">
        <v>-569</v>
      </c>
      <c r="H48" s="1205">
        <v>-585</v>
      </c>
      <c r="I48" s="1205">
        <v>-562</v>
      </c>
      <c r="J48" s="1211">
        <v>-505</v>
      </c>
      <c r="K48" s="1402">
        <v>-2120</v>
      </c>
      <c r="L48" s="1403">
        <v>-2221</v>
      </c>
    </row>
    <row r="49" spans="1:12" ht="15" customHeight="1" x14ac:dyDescent="0.25">
      <c r="A49" s="1197" t="s">
        <v>750</v>
      </c>
      <c r="B49" s="1416">
        <v>-60</v>
      </c>
      <c r="C49" s="1210">
        <v>-62</v>
      </c>
      <c r="D49" s="1205">
        <v>-52</v>
      </c>
      <c r="E49" s="1205">
        <v>-48</v>
      </c>
      <c r="F49" s="1211">
        <v>-44</v>
      </c>
      <c r="G49" s="1210">
        <v>-47</v>
      </c>
      <c r="H49" s="1205">
        <v>-46</v>
      </c>
      <c r="I49" s="1205">
        <v>-55</v>
      </c>
      <c r="J49" s="1211">
        <v>-58</v>
      </c>
      <c r="K49" s="1402">
        <v>-206</v>
      </c>
      <c r="L49" s="1403">
        <v>-206</v>
      </c>
    </row>
    <row r="50" spans="1:12" ht="15" customHeight="1" x14ac:dyDescent="0.25">
      <c r="A50" s="1197" t="s">
        <v>751</v>
      </c>
      <c r="B50" s="1416">
        <v>-1</v>
      </c>
      <c r="C50" s="1210">
        <v>-9</v>
      </c>
      <c r="D50" s="1205">
        <v>0</v>
      </c>
      <c r="E50" s="1205">
        <v>0</v>
      </c>
      <c r="F50" s="1211">
        <v>-1</v>
      </c>
      <c r="G50" s="1210">
        <v>-11</v>
      </c>
      <c r="H50" s="1205">
        <v>0</v>
      </c>
      <c r="I50" s="1205">
        <v>0</v>
      </c>
      <c r="J50" s="1211">
        <v>0</v>
      </c>
      <c r="K50" s="1402">
        <v>-10</v>
      </c>
      <c r="L50" s="1403">
        <v>-11</v>
      </c>
    </row>
    <row r="51" spans="1:12" ht="15" customHeight="1" x14ac:dyDescent="0.25">
      <c r="A51" s="1197" t="s">
        <v>752</v>
      </c>
      <c r="B51" s="1416">
        <v>-28</v>
      </c>
      <c r="C51" s="1210">
        <v>-9</v>
      </c>
      <c r="D51" s="1205">
        <v>-27</v>
      </c>
      <c r="E51" s="1205">
        <v>-36</v>
      </c>
      <c r="F51" s="1211">
        <v>0</v>
      </c>
      <c r="G51" s="1210">
        <v>-3</v>
      </c>
      <c r="H51" s="1205">
        <v>0</v>
      </c>
      <c r="I51" s="1205">
        <v>0</v>
      </c>
      <c r="J51" s="1211">
        <v>0</v>
      </c>
      <c r="K51" s="1402">
        <v>-72</v>
      </c>
      <c r="L51" s="1403">
        <v>-3</v>
      </c>
    </row>
    <row r="52" spans="1:12" ht="15" customHeight="1" x14ac:dyDescent="0.25">
      <c r="A52" s="1219" t="s">
        <v>517</v>
      </c>
      <c r="B52" s="1416">
        <v>-1096</v>
      </c>
      <c r="C52" s="1210">
        <v>-1135</v>
      </c>
      <c r="D52" s="1205">
        <v>-1125</v>
      </c>
      <c r="E52" s="1205">
        <v>-1073</v>
      </c>
      <c r="F52" s="1211">
        <v>-1095</v>
      </c>
      <c r="G52" s="1210">
        <v>-1102</v>
      </c>
      <c r="H52" s="1205">
        <v>-1026</v>
      </c>
      <c r="I52" s="1205">
        <v>-1018</v>
      </c>
      <c r="J52" s="1211">
        <v>-939</v>
      </c>
      <c r="K52" s="1402">
        <v>-4428</v>
      </c>
      <c r="L52" s="1403">
        <v>-4085</v>
      </c>
    </row>
    <row r="53" spans="1:12" ht="15" customHeight="1" x14ac:dyDescent="0.25">
      <c r="A53" s="1414"/>
      <c r="B53" s="1417"/>
      <c r="C53" s="1339"/>
      <c r="D53" s="1340"/>
      <c r="E53" s="1340"/>
      <c r="F53" s="1341"/>
      <c r="G53" s="1339"/>
      <c r="H53" s="1340"/>
      <c r="I53" s="1340"/>
      <c r="J53" s="1341"/>
      <c r="K53" s="1388"/>
      <c r="L53" s="1389"/>
    </row>
    <row r="54" spans="1:12" ht="15" customHeight="1" x14ac:dyDescent="0.25">
      <c r="A54" s="1390" t="s">
        <v>753</v>
      </c>
      <c r="B54" s="1418"/>
      <c r="C54" s="1344"/>
      <c r="D54" s="1345"/>
      <c r="E54" s="1345"/>
      <c r="F54" s="1346"/>
      <c r="G54" s="1344"/>
      <c r="H54" s="1345"/>
      <c r="I54" s="1345"/>
      <c r="J54" s="1346"/>
      <c r="K54" s="1392"/>
      <c r="L54" s="1393"/>
    </row>
    <row r="55" spans="1:12" ht="15" customHeight="1" x14ac:dyDescent="0.25">
      <c r="A55" s="1394" t="s">
        <v>747</v>
      </c>
      <c r="B55" s="1415">
        <v>0</v>
      </c>
      <c r="C55" s="1349">
        <v>0</v>
      </c>
      <c r="D55" s="1350">
        <v>0</v>
      </c>
      <c r="E55" s="1350">
        <v>0</v>
      </c>
      <c r="F55" s="1351">
        <v>-1</v>
      </c>
      <c r="G55" s="1349">
        <v>1</v>
      </c>
      <c r="H55" s="1350">
        <v>0</v>
      </c>
      <c r="I55" s="1350">
        <v>0</v>
      </c>
      <c r="J55" s="1351">
        <v>0</v>
      </c>
      <c r="K55" s="1411">
        <v>-1</v>
      </c>
      <c r="L55" s="1400">
        <v>1</v>
      </c>
    </row>
    <row r="56" spans="1:12" ht="15" customHeight="1" x14ac:dyDescent="0.25">
      <c r="A56" s="1197" t="s">
        <v>748</v>
      </c>
      <c r="B56" s="1416">
        <v>-4</v>
      </c>
      <c r="C56" s="1210">
        <v>3</v>
      </c>
      <c r="D56" s="1205">
        <v>1</v>
      </c>
      <c r="E56" s="1205">
        <v>-6</v>
      </c>
      <c r="F56" s="1204">
        <v>5</v>
      </c>
      <c r="G56" s="1210">
        <v>0</v>
      </c>
      <c r="H56" s="1205">
        <v>0</v>
      </c>
      <c r="I56" s="1205">
        <v>0</v>
      </c>
      <c r="J56" s="1211">
        <v>0</v>
      </c>
      <c r="K56" s="1413">
        <v>3</v>
      </c>
      <c r="L56" s="1403">
        <v>0</v>
      </c>
    </row>
    <row r="57" spans="1:12" ht="15" customHeight="1" x14ac:dyDescent="0.25">
      <c r="A57" s="1197" t="s">
        <v>749</v>
      </c>
      <c r="B57" s="1416">
        <v>-208</v>
      </c>
      <c r="C57" s="1210">
        <v>101</v>
      </c>
      <c r="D57" s="1205">
        <v>42</v>
      </c>
      <c r="E57" s="1205">
        <v>-89</v>
      </c>
      <c r="F57" s="1204">
        <v>75</v>
      </c>
      <c r="G57" s="1210">
        <v>-68</v>
      </c>
      <c r="H57" s="1205">
        <v>-54</v>
      </c>
      <c r="I57" s="1205">
        <v>47</v>
      </c>
      <c r="J57" s="1211">
        <v>-44</v>
      </c>
      <c r="K57" s="1413">
        <v>129</v>
      </c>
      <c r="L57" s="1403">
        <v>-119</v>
      </c>
    </row>
    <row r="58" spans="1:12" ht="15" customHeight="1" x14ac:dyDescent="0.25">
      <c r="A58" s="1197" t="s">
        <v>750</v>
      </c>
      <c r="B58" s="1416">
        <v>-173</v>
      </c>
      <c r="C58" s="1210">
        <v>82</v>
      </c>
      <c r="D58" s="1205">
        <v>21</v>
      </c>
      <c r="E58" s="1205">
        <v>-67</v>
      </c>
      <c r="F58" s="1204">
        <v>77</v>
      </c>
      <c r="G58" s="1210">
        <v>-55</v>
      </c>
      <c r="H58" s="1205">
        <v>-32</v>
      </c>
      <c r="I58" s="1205">
        <v>73</v>
      </c>
      <c r="J58" s="1211">
        <v>-46</v>
      </c>
      <c r="K58" s="1413">
        <v>113</v>
      </c>
      <c r="L58" s="1403">
        <v>-60</v>
      </c>
    </row>
    <row r="59" spans="1:12" ht="15" customHeight="1" x14ac:dyDescent="0.25">
      <c r="A59" s="1197" t="s">
        <v>751</v>
      </c>
      <c r="B59" s="1419">
        <v>2</v>
      </c>
      <c r="C59" s="1210">
        <v>1</v>
      </c>
      <c r="D59" s="1205">
        <v>0</v>
      </c>
      <c r="E59" s="1203">
        <v>2</v>
      </c>
      <c r="F59" s="1204">
        <v>1</v>
      </c>
      <c r="G59" s="1210">
        <v>-1</v>
      </c>
      <c r="H59" s="1205">
        <v>0</v>
      </c>
      <c r="I59" s="1205">
        <v>1</v>
      </c>
      <c r="J59" s="1211">
        <v>-1</v>
      </c>
      <c r="K59" s="1413">
        <v>4</v>
      </c>
      <c r="L59" s="1403">
        <v>-1</v>
      </c>
    </row>
    <row r="60" spans="1:12" ht="15" customHeight="1" x14ac:dyDescent="0.25">
      <c r="A60" s="1197" t="s">
        <v>752</v>
      </c>
      <c r="B60" s="1416">
        <v>-1</v>
      </c>
      <c r="C60" s="1210">
        <v>0</v>
      </c>
      <c r="D60" s="1205">
        <v>0</v>
      </c>
      <c r="E60" s="1205">
        <v>-8</v>
      </c>
      <c r="F60" s="1204">
        <v>7</v>
      </c>
      <c r="G60" s="1210">
        <v>1</v>
      </c>
      <c r="H60" s="1205">
        <v>0</v>
      </c>
      <c r="I60" s="1205">
        <v>1</v>
      </c>
      <c r="J60" s="1211">
        <v>-3</v>
      </c>
      <c r="K60" s="1402">
        <v>-1</v>
      </c>
      <c r="L60" s="1403">
        <v>-1</v>
      </c>
    </row>
    <row r="61" spans="1:12" ht="15" customHeight="1" x14ac:dyDescent="0.25">
      <c r="A61" s="1219" t="s">
        <v>517</v>
      </c>
      <c r="B61" s="1416">
        <v>-384</v>
      </c>
      <c r="C61" s="1210">
        <v>187</v>
      </c>
      <c r="D61" s="1205">
        <v>64</v>
      </c>
      <c r="E61" s="1205">
        <v>-168</v>
      </c>
      <c r="F61" s="1204">
        <v>164</v>
      </c>
      <c r="G61" s="1210">
        <v>-122</v>
      </c>
      <c r="H61" s="1205">
        <v>-86</v>
      </c>
      <c r="I61" s="1205">
        <v>122</v>
      </c>
      <c r="J61" s="1211">
        <v>-94</v>
      </c>
      <c r="K61" s="1413">
        <v>247</v>
      </c>
      <c r="L61" s="1403">
        <v>-180</v>
      </c>
    </row>
    <row r="62" spans="1:12" ht="15" customHeight="1" x14ac:dyDescent="0.25">
      <c r="A62" s="1414" t="s">
        <v>754</v>
      </c>
      <c r="B62" s="1420">
        <v>7248</v>
      </c>
      <c r="C62" s="1247">
        <v>7244</v>
      </c>
      <c r="D62" s="1249">
        <v>6890</v>
      </c>
      <c r="E62" s="1249">
        <v>6849</v>
      </c>
      <c r="F62" s="1246">
        <v>7064</v>
      </c>
      <c r="G62" s="1247">
        <v>6739</v>
      </c>
      <c r="H62" s="1249">
        <v>6489</v>
      </c>
      <c r="I62" s="1249">
        <v>6399</v>
      </c>
      <c r="J62" s="1246">
        <v>6119</v>
      </c>
      <c r="K62" s="1406">
        <v>7244</v>
      </c>
      <c r="L62" s="1407">
        <v>6739</v>
      </c>
    </row>
    <row r="63" spans="1:12" ht="13.4" customHeight="1" x14ac:dyDescent="0.25">
      <c r="A63" s="1023"/>
      <c r="B63" s="1421"/>
      <c r="C63" s="1421"/>
      <c r="D63" s="1421"/>
      <c r="E63" s="1421"/>
      <c r="F63" s="1421"/>
      <c r="G63" s="1421"/>
      <c r="H63" s="1421"/>
      <c r="I63" s="1421"/>
      <c r="J63" s="1421"/>
      <c r="K63" s="1421"/>
      <c r="L63" s="1421"/>
    </row>
    <row r="64" spans="1:12" ht="10.4" customHeight="1" x14ac:dyDescent="0.25">
      <c r="A64" s="2483" t="s">
        <v>730</v>
      </c>
      <c r="B64" s="2484" t="s">
        <v>14</v>
      </c>
      <c r="C64" s="2484" t="s">
        <v>14</v>
      </c>
      <c r="D64" s="2484" t="s">
        <v>14</v>
      </c>
      <c r="E64" s="2484" t="s">
        <v>14</v>
      </c>
      <c r="F64" s="2484" t="s">
        <v>14</v>
      </c>
      <c r="G64" s="2484" t="s">
        <v>14</v>
      </c>
      <c r="H64" s="2484" t="s">
        <v>14</v>
      </c>
      <c r="I64" s="2484" t="s">
        <v>14</v>
      </c>
      <c r="J64" s="2484" t="s">
        <v>14</v>
      </c>
      <c r="K64" s="2484" t="s">
        <v>14</v>
      </c>
      <c r="L64" s="2484" t="s">
        <v>14</v>
      </c>
    </row>
    <row r="65" spans="1:12" ht="10.4" customHeight="1" x14ac:dyDescent="0.25">
      <c r="A65" s="2483" t="s">
        <v>755</v>
      </c>
      <c r="B65" s="2484" t="s">
        <v>14</v>
      </c>
      <c r="C65" s="2484" t="s">
        <v>14</v>
      </c>
      <c r="D65" s="2484" t="s">
        <v>14</v>
      </c>
      <c r="E65" s="2484" t="s">
        <v>14</v>
      </c>
      <c r="F65" s="2484" t="s">
        <v>14</v>
      </c>
      <c r="G65" s="2484" t="s">
        <v>14</v>
      </c>
      <c r="H65" s="2484" t="s">
        <v>14</v>
      </c>
      <c r="I65" s="2484" t="s">
        <v>14</v>
      </c>
      <c r="J65" s="2484" t="s">
        <v>14</v>
      </c>
      <c r="K65" s="2484" t="s">
        <v>14</v>
      </c>
      <c r="L65" s="2484" t="s">
        <v>14</v>
      </c>
    </row>
    <row r="66" spans="1:12" ht="10.4" customHeight="1" x14ac:dyDescent="0.25">
      <c r="A66" s="2483" t="s">
        <v>756</v>
      </c>
      <c r="B66" s="2484" t="s">
        <v>14</v>
      </c>
      <c r="C66" s="2484" t="s">
        <v>14</v>
      </c>
      <c r="D66" s="2484" t="s">
        <v>14</v>
      </c>
      <c r="E66" s="2484" t="s">
        <v>14</v>
      </c>
      <c r="F66" s="2484" t="s">
        <v>14</v>
      </c>
      <c r="G66" s="2484" t="s">
        <v>14</v>
      </c>
      <c r="H66" s="2484" t="s">
        <v>14</v>
      </c>
      <c r="I66" s="2484" t="s">
        <v>14</v>
      </c>
      <c r="J66" s="2484" t="s">
        <v>14</v>
      </c>
      <c r="K66" s="2484" t="s">
        <v>14</v>
      </c>
      <c r="L66" s="2484" t="s">
        <v>14</v>
      </c>
    </row>
    <row r="67" spans="1:12" ht="9" customHeight="1" x14ac:dyDescent="0.25">
      <c r="A67" s="2483"/>
      <c r="B67" s="2484" t="s">
        <v>14</v>
      </c>
      <c r="C67" s="2484" t="s">
        <v>14</v>
      </c>
      <c r="D67" s="2484" t="s">
        <v>14</v>
      </c>
      <c r="E67" s="2484" t="s">
        <v>14</v>
      </c>
      <c r="F67" s="2484" t="s">
        <v>14</v>
      </c>
      <c r="G67" s="2484" t="s">
        <v>14</v>
      </c>
      <c r="H67" s="2484" t="s">
        <v>14</v>
      </c>
      <c r="I67" s="2484" t="s">
        <v>14</v>
      </c>
      <c r="J67" s="2484" t="s">
        <v>14</v>
      </c>
      <c r="K67" s="2484" t="s">
        <v>14</v>
      </c>
      <c r="L67" s="2484" t="s">
        <v>14</v>
      </c>
    </row>
  </sheetData>
  <mergeCells count="8">
    <mergeCell ref="A66:L66"/>
    <mergeCell ref="A67:L67"/>
    <mergeCell ref="A2:L2"/>
    <mergeCell ref="C3:F3"/>
    <mergeCell ref="G3:H3"/>
    <mergeCell ref="K3:L3"/>
    <mergeCell ref="A64:L64"/>
    <mergeCell ref="A65:L65"/>
  </mergeCells>
  <hyperlinks>
    <hyperlink ref="A1" location="ToC!A2" display="Back to Table of Contents" xr:uid="{0FC0BBD3-B7C1-4259-BF04-1600067E48B1}"/>
  </hyperlinks>
  <pageMargins left="0.5" right="0.5" top="0.5" bottom="0.5" header="0.25" footer="0.25"/>
  <pageSetup scale="53" orientation="landscape" r:id="rId1"/>
  <headerFooter>
    <oddFooter>&amp;L&amp;G&amp;C&amp;"Scotia,Regular"&amp;9Supplementary Financial Information (SFI)&amp;R20&amp;"Scotia,Regular"&amp;7</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24FD-72A8-4421-BF69-A2B4A64C00A8}">
  <sheetPr>
    <pageSetUpPr fitToPage="1"/>
  </sheetPr>
  <dimension ref="A1:L71"/>
  <sheetViews>
    <sheetView showGridLines="0" zoomScaleNormal="100" workbookViewId="0"/>
  </sheetViews>
  <sheetFormatPr defaultRowHeight="12.5" x14ac:dyDescent="0.25"/>
  <cols>
    <col min="1" max="1" width="66.453125" style="23" customWidth="1"/>
    <col min="2" max="8" width="14.1796875" style="23" customWidth="1"/>
    <col min="9" max="10" width="13.26953125" style="23" customWidth="1"/>
    <col min="11" max="12" width="14.1796875" style="23" customWidth="1"/>
    <col min="13" max="16384" width="8.7265625" style="23"/>
  </cols>
  <sheetData>
    <row r="1" spans="1:12" ht="20" customHeight="1" x14ac:dyDescent="0.25">
      <c r="A1" s="22" t="s">
        <v>12</v>
      </c>
    </row>
    <row r="2" spans="1:12" ht="24" customHeight="1" x14ac:dyDescent="0.25">
      <c r="A2" s="2551" t="s">
        <v>757</v>
      </c>
      <c r="B2" s="2551" t="s">
        <v>14</v>
      </c>
      <c r="C2" s="2551" t="s">
        <v>14</v>
      </c>
      <c r="D2" s="2551" t="s">
        <v>14</v>
      </c>
      <c r="E2" s="2551" t="s">
        <v>14</v>
      </c>
      <c r="F2" s="2551" t="s">
        <v>14</v>
      </c>
      <c r="G2" s="2551" t="s">
        <v>14</v>
      </c>
      <c r="H2" s="2551" t="s">
        <v>14</v>
      </c>
      <c r="I2" s="2551" t="s">
        <v>14</v>
      </c>
      <c r="J2" s="2551" t="s">
        <v>14</v>
      </c>
      <c r="K2" s="2551" t="s">
        <v>14</v>
      </c>
      <c r="L2" s="2551" t="s">
        <v>14</v>
      </c>
    </row>
    <row r="3" spans="1:12" ht="13.4" customHeight="1" x14ac:dyDescent="0.25">
      <c r="A3" s="914"/>
      <c r="B3" s="1422"/>
      <c r="C3" s="2581"/>
      <c r="D3" s="2582" t="s">
        <v>14</v>
      </c>
      <c r="E3" s="2582" t="s">
        <v>14</v>
      </c>
      <c r="F3" s="2583" t="s">
        <v>14</v>
      </c>
      <c r="G3" s="2581"/>
      <c r="H3" s="2582" t="s">
        <v>14</v>
      </c>
      <c r="I3" s="851"/>
      <c r="J3" s="853"/>
      <c r="K3" s="2549" t="s">
        <v>165</v>
      </c>
      <c r="L3" s="2549" t="s">
        <v>14</v>
      </c>
    </row>
    <row r="4" spans="1:12" ht="13.4" customHeight="1" x14ac:dyDescent="0.25">
      <c r="A4" s="914" t="s">
        <v>260</v>
      </c>
      <c r="B4" s="1423" t="s">
        <v>167</v>
      </c>
      <c r="C4" s="1424" t="s">
        <v>168</v>
      </c>
      <c r="D4" s="1425" t="s">
        <v>169</v>
      </c>
      <c r="E4" s="1426" t="s">
        <v>170</v>
      </c>
      <c r="F4" s="1427" t="s">
        <v>171</v>
      </c>
      <c r="G4" s="1424" t="s">
        <v>172</v>
      </c>
      <c r="H4" s="1425" t="s">
        <v>173</v>
      </c>
      <c r="I4" s="1426" t="s">
        <v>174</v>
      </c>
      <c r="J4" s="1427" t="s">
        <v>175</v>
      </c>
      <c r="K4" s="1428">
        <v>2025</v>
      </c>
      <c r="L4" s="1429">
        <v>2024</v>
      </c>
    </row>
    <row r="5" spans="1:12" ht="13.4" customHeight="1" x14ac:dyDescent="0.25">
      <c r="A5" s="1430" t="s">
        <v>758</v>
      </c>
      <c r="B5" s="1332"/>
      <c r="C5" s="1194"/>
      <c r="D5" s="1195"/>
      <c r="E5" s="1195"/>
      <c r="F5" s="1196"/>
      <c r="G5" s="1194"/>
      <c r="H5" s="1195"/>
      <c r="I5" s="1195"/>
      <c r="J5" s="1196"/>
      <c r="K5" s="1194"/>
      <c r="L5" s="1192"/>
    </row>
    <row r="6" spans="1:12" ht="13.4" customHeight="1" x14ac:dyDescent="0.25">
      <c r="A6" s="1197" t="s">
        <v>759</v>
      </c>
      <c r="B6" s="1431">
        <v>2341</v>
      </c>
      <c r="C6" s="1210">
        <v>2234</v>
      </c>
      <c r="D6" s="1205">
        <v>2201</v>
      </c>
      <c r="E6" s="1432">
        <v>2190</v>
      </c>
      <c r="F6" s="1211">
        <v>2054</v>
      </c>
      <c r="G6" s="1210">
        <v>2040</v>
      </c>
      <c r="H6" s="1205">
        <v>2000</v>
      </c>
      <c r="I6" s="1205">
        <v>1904</v>
      </c>
      <c r="J6" s="1211">
        <v>1881</v>
      </c>
      <c r="K6" s="1433">
        <v>2054</v>
      </c>
      <c r="L6" s="1434">
        <v>1881</v>
      </c>
    </row>
    <row r="7" spans="1:12" ht="13.4" customHeight="1" x14ac:dyDescent="0.25">
      <c r="A7" s="1197" t="s">
        <v>760</v>
      </c>
      <c r="B7" s="1431">
        <v>1103</v>
      </c>
      <c r="C7" s="1210">
        <v>1042</v>
      </c>
      <c r="D7" s="1205">
        <v>975</v>
      </c>
      <c r="E7" s="1205">
        <v>1052</v>
      </c>
      <c r="F7" s="1211">
        <v>1064</v>
      </c>
      <c r="G7" s="1210">
        <v>1043</v>
      </c>
      <c r="H7" s="1205">
        <v>970</v>
      </c>
      <c r="I7" s="1205">
        <v>979</v>
      </c>
      <c r="J7" s="1211">
        <v>942</v>
      </c>
      <c r="K7" s="1433">
        <v>4133</v>
      </c>
      <c r="L7" s="1434">
        <v>3934</v>
      </c>
    </row>
    <row r="8" spans="1:12" ht="13.4" customHeight="1" x14ac:dyDescent="0.25">
      <c r="A8" s="1197" t="s">
        <v>761</v>
      </c>
      <c r="B8" s="1435">
        <v>-1096</v>
      </c>
      <c r="C8" s="1210">
        <v>-1135</v>
      </c>
      <c r="D8" s="1205">
        <v>-1125</v>
      </c>
      <c r="E8" s="1205">
        <v>-1073</v>
      </c>
      <c r="F8" s="1211">
        <v>-1095</v>
      </c>
      <c r="G8" s="1210">
        <v>-1102</v>
      </c>
      <c r="H8" s="1205">
        <v>-1026</v>
      </c>
      <c r="I8" s="1205">
        <v>-1018</v>
      </c>
      <c r="J8" s="1211">
        <v>-939</v>
      </c>
      <c r="K8" s="1433">
        <v>-4428</v>
      </c>
      <c r="L8" s="1434">
        <v>-4085</v>
      </c>
    </row>
    <row r="9" spans="1:12" ht="13.4" customHeight="1" x14ac:dyDescent="0.25">
      <c r="A9" s="1197" t="s">
        <v>762</v>
      </c>
      <c r="B9" s="1435">
        <v>147</v>
      </c>
      <c r="C9" s="1210">
        <v>160</v>
      </c>
      <c r="D9" s="1205">
        <v>177</v>
      </c>
      <c r="E9" s="1205">
        <v>142</v>
      </c>
      <c r="F9" s="1211">
        <v>141</v>
      </c>
      <c r="G9" s="1210">
        <v>137</v>
      </c>
      <c r="H9" s="1205">
        <v>161</v>
      </c>
      <c r="I9" s="1205">
        <v>129</v>
      </c>
      <c r="J9" s="1211">
        <v>135</v>
      </c>
      <c r="K9" s="1433">
        <v>620</v>
      </c>
      <c r="L9" s="1434">
        <v>562</v>
      </c>
    </row>
    <row r="10" spans="1:12" ht="13.4" customHeight="1" x14ac:dyDescent="0.25">
      <c r="A10" s="1197" t="s">
        <v>763</v>
      </c>
      <c r="B10" s="1431">
        <v>-208</v>
      </c>
      <c r="C10" s="1210">
        <v>40</v>
      </c>
      <c r="D10" s="1205">
        <v>6</v>
      </c>
      <c r="E10" s="1205">
        <v>-110</v>
      </c>
      <c r="F10" s="1211">
        <v>26</v>
      </c>
      <c r="G10" s="1210">
        <v>-64</v>
      </c>
      <c r="H10" s="1205">
        <v>-65</v>
      </c>
      <c r="I10" s="1205">
        <v>6</v>
      </c>
      <c r="J10" s="1211">
        <v>-115</v>
      </c>
      <c r="K10" s="1433">
        <v>-38</v>
      </c>
      <c r="L10" s="1434">
        <v>-238</v>
      </c>
    </row>
    <row r="11" spans="1:12" ht="13.4" customHeight="1" x14ac:dyDescent="0.25">
      <c r="A11" s="1197" t="s">
        <v>764</v>
      </c>
      <c r="B11" s="1431">
        <v>2287</v>
      </c>
      <c r="C11" s="1210">
        <v>2341</v>
      </c>
      <c r="D11" s="1205">
        <v>2234</v>
      </c>
      <c r="E11" s="1205">
        <v>2201</v>
      </c>
      <c r="F11" s="1211">
        <v>2190</v>
      </c>
      <c r="G11" s="1210">
        <v>2054</v>
      </c>
      <c r="H11" s="1205">
        <v>2040</v>
      </c>
      <c r="I11" s="1205">
        <v>2000</v>
      </c>
      <c r="J11" s="1211">
        <v>1904</v>
      </c>
      <c r="K11" s="1433">
        <v>2341</v>
      </c>
      <c r="L11" s="1434">
        <v>2054</v>
      </c>
    </row>
    <row r="12" spans="1:12" ht="13.4" customHeight="1" x14ac:dyDescent="0.25">
      <c r="A12" s="1219" t="s">
        <v>765</v>
      </c>
      <c r="B12" s="1431"/>
      <c r="C12" s="1210"/>
      <c r="D12" s="1205"/>
      <c r="E12" s="1205"/>
      <c r="F12" s="1211"/>
      <c r="G12" s="1210"/>
      <c r="H12" s="1205"/>
      <c r="I12" s="1205"/>
      <c r="J12" s="1211"/>
      <c r="K12" s="1433"/>
      <c r="L12" s="1434"/>
    </row>
    <row r="13" spans="1:12" ht="13.4" customHeight="1" x14ac:dyDescent="0.25">
      <c r="A13" s="1197" t="s">
        <v>759</v>
      </c>
      <c r="B13" s="1431">
        <v>5122</v>
      </c>
      <c r="C13" s="1210">
        <v>4963</v>
      </c>
      <c r="D13" s="1205">
        <v>4883</v>
      </c>
      <c r="E13" s="1205">
        <v>4667</v>
      </c>
      <c r="F13" s="1211">
        <v>4482</v>
      </c>
      <c r="G13" s="1210">
        <v>4542</v>
      </c>
      <c r="H13" s="1205">
        <v>4507</v>
      </c>
      <c r="I13" s="1205">
        <v>4424</v>
      </c>
      <c r="J13" s="1211">
        <v>4491</v>
      </c>
      <c r="K13" s="1433">
        <v>4482</v>
      </c>
      <c r="L13" s="1434">
        <v>4491</v>
      </c>
    </row>
    <row r="14" spans="1:12" ht="13.4" customHeight="1" x14ac:dyDescent="0.25">
      <c r="A14" s="1197" t="s">
        <v>766</v>
      </c>
      <c r="B14" s="1431">
        <v>74</v>
      </c>
      <c r="C14" s="1210">
        <v>69</v>
      </c>
      <c r="D14" s="1205">
        <v>62</v>
      </c>
      <c r="E14" s="1205">
        <v>346</v>
      </c>
      <c r="F14" s="1211">
        <v>116</v>
      </c>
      <c r="G14" s="1210">
        <v>-12</v>
      </c>
      <c r="H14" s="1205">
        <v>85</v>
      </c>
      <c r="I14" s="1205">
        <v>34</v>
      </c>
      <c r="J14" s="1211">
        <v>21</v>
      </c>
      <c r="K14" s="1433">
        <v>593</v>
      </c>
      <c r="L14" s="1434">
        <v>128</v>
      </c>
    </row>
    <row r="15" spans="1:12" ht="13.4" customHeight="1" x14ac:dyDescent="0.25">
      <c r="A15" s="1436" t="s">
        <v>767</v>
      </c>
      <c r="B15" s="1431">
        <v>-481</v>
      </c>
      <c r="C15" s="1210">
        <v>90</v>
      </c>
      <c r="D15" s="1205">
        <v>18</v>
      </c>
      <c r="E15" s="1205">
        <v>-130</v>
      </c>
      <c r="F15" s="1211">
        <v>69</v>
      </c>
      <c r="G15" s="1210">
        <v>-48</v>
      </c>
      <c r="H15" s="1205">
        <v>-50</v>
      </c>
      <c r="I15" s="1205">
        <v>49</v>
      </c>
      <c r="J15" s="1211">
        <v>-88</v>
      </c>
      <c r="K15" s="1433">
        <v>47</v>
      </c>
      <c r="L15" s="1434">
        <v>-137</v>
      </c>
    </row>
    <row r="16" spans="1:12" ht="13.4" customHeight="1" x14ac:dyDescent="0.25">
      <c r="A16" s="1197" t="s">
        <v>764</v>
      </c>
      <c r="B16" s="1431">
        <v>4715</v>
      </c>
      <c r="C16" s="1210">
        <v>5122</v>
      </c>
      <c r="D16" s="1205">
        <v>4963</v>
      </c>
      <c r="E16" s="1205">
        <v>4883</v>
      </c>
      <c r="F16" s="1211">
        <v>4667</v>
      </c>
      <c r="G16" s="1210">
        <v>4482</v>
      </c>
      <c r="H16" s="1205">
        <v>4542</v>
      </c>
      <c r="I16" s="1205">
        <v>4507</v>
      </c>
      <c r="J16" s="1211">
        <v>4424</v>
      </c>
      <c r="K16" s="1433">
        <v>5122</v>
      </c>
      <c r="L16" s="1434">
        <v>4482</v>
      </c>
    </row>
    <row r="17" spans="1:12" ht="13.4" customHeight="1" x14ac:dyDescent="0.25">
      <c r="A17" s="1197"/>
      <c r="B17" s="1431"/>
      <c r="C17" s="1210"/>
      <c r="D17" s="1205"/>
      <c r="E17" s="1205"/>
      <c r="F17" s="1211"/>
      <c r="G17" s="1210"/>
      <c r="H17" s="1205"/>
      <c r="I17" s="1205"/>
      <c r="J17" s="1211"/>
      <c r="K17" s="1433"/>
      <c r="L17" s="1434"/>
    </row>
    <row r="18" spans="1:12" ht="13.4" customHeight="1" x14ac:dyDescent="0.25">
      <c r="A18" s="1437" t="s">
        <v>768</v>
      </c>
      <c r="B18" s="1431">
        <v>7002</v>
      </c>
      <c r="C18" s="1210">
        <v>7463</v>
      </c>
      <c r="D18" s="1205">
        <v>7197</v>
      </c>
      <c r="E18" s="1205">
        <v>7084</v>
      </c>
      <c r="F18" s="1211">
        <v>6857</v>
      </c>
      <c r="G18" s="1210">
        <v>6536</v>
      </c>
      <c r="H18" s="1205">
        <v>6582</v>
      </c>
      <c r="I18" s="1205">
        <v>6507</v>
      </c>
      <c r="J18" s="1211">
        <v>6328</v>
      </c>
      <c r="K18" s="1433">
        <v>7463</v>
      </c>
      <c r="L18" s="1434">
        <v>6536</v>
      </c>
    </row>
    <row r="19" spans="1:12" ht="13.4" customHeight="1" x14ac:dyDescent="0.25">
      <c r="A19" s="1437" t="s">
        <v>769</v>
      </c>
      <c r="B19" s="1431">
        <v>170</v>
      </c>
      <c r="C19" s="1210">
        <v>175</v>
      </c>
      <c r="D19" s="1205">
        <v>173</v>
      </c>
      <c r="E19" s="1205">
        <v>175</v>
      </c>
      <c r="F19" s="1211">
        <v>207</v>
      </c>
      <c r="G19" s="1210">
        <v>186</v>
      </c>
      <c r="H19" s="1205">
        <v>215</v>
      </c>
      <c r="I19" s="1205">
        <v>158</v>
      </c>
      <c r="J19" s="1211">
        <v>156</v>
      </c>
      <c r="K19" s="1433">
        <v>175</v>
      </c>
      <c r="L19" s="1434">
        <v>186</v>
      </c>
    </row>
    <row r="20" spans="1:12" ht="13.4" customHeight="1" x14ac:dyDescent="0.25">
      <c r="A20" s="1438" t="s">
        <v>770</v>
      </c>
      <c r="B20" s="1431">
        <v>13</v>
      </c>
      <c r="C20" s="1210">
        <v>16</v>
      </c>
      <c r="D20" s="1205">
        <v>16</v>
      </c>
      <c r="E20" s="1205">
        <v>17</v>
      </c>
      <c r="F20" s="1211">
        <v>16</v>
      </c>
      <c r="G20" s="1210">
        <v>14</v>
      </c>
      <c r="H20" s="1205">
        <v>63</v>
      </c>
      <c r="I20" s="1205">
        <v>103</v>
      </c>
      <c r="J20" s="1211">
        <v>113</v>
      </c>
      <c r="K20" s="1433">
        <v>16</v>
      </c>
      <c r="L20" s="1434">
        <v>14</v>
      </c>
    </row>
    <row r="21" spans="1:12" ht="13.4" customHeight="1" x14ac:dyDescent="0.25">
      <c r="A21" s="1215" t="s">
        <v>771</v>
      </c>
      <c r="B21" s="1431">
        <v>7185</v>
      </c>
      <c r="C21" s="1210">
        <v>7654</v>
      </c>
      <c r="D21" s="1205">
        <v>7386</v>
      </c>
      <c r="E21" s="1205">
        <v>7276</v>
      </c>
      <c r="F21" s="1211">
        <v>7080</v>
      </c>
      <c r="G21" s="1210">
        <v>6736</v>
      </c>
      <c r="H21" s="1205">
        <v>6860</v>
      </c>
      <c r="I21" s="1205">
        <v>6768</v>
      </c>
      <c r="J21" s="1211">
        <v>6597</v>
      </c>
      <c r="K21" s="1433">
        <v>7654</v>
      </c>
      <c r="L21" s="1434">
        <v>6736</v>
      </c>
    </row>
    <row r="22" spans="1:12" ht="13.4" customHeight="1" x14ac:dyDescent="0.25">
      <c r="A22" s="1439"/>
      <c r="B22" s="1440"/>
      <c r="C22" s="1339"/>
      <c r="D22" s="1340"/>
      <c r="E22" s="1340"/>
      <c r="F22" s="1341"/>
      <c r="G22" s="1339"/>
      <c r="H22" s="1340"/>
      <c r="I22" s="1340"/>
      <c r="J22" s="1341"/>
      <c r="K22" s="1441"/>
      <c r="L22" s="1442"/>
    </row>
    <row r="23" spans="1:12" ht="13.4" customHeight="1" x14ac:dyDescent="0.25">
      <c r="A23" s="1369" t="s">
        <v>772</v>
      </c>
      <c r="B23" s="1343"/>
      <c r="C23" s="1344"/>
      <c r="D23" s="1345"/>
      <c r="E23" s="1345"/>
      <c r="F23" s="1346"/>
      <c r="G23" s="1344"/>
      <c r="H23" s="1345"/>
      <c r="I23" s="1345"/>
      <c r="J23" s="1346"/>
      <c r="K23" s="1443"/>
      <c r="L23" s="1444"/>
    </row>
    <row r="24" spans="1:12" ht="13.4" customHeight="1" x14ac:dyDescent="0.25">
      <c r="A24" s="1445" t="s">
        <v>713</v>
      </c>
      <c r="B24" s="1446">
        <v>3227</v>
      </c>
      <c r="C24" s="1349">
        <v>3126</v>
      </c>
      <c r="D24" s="1350">
        <v>3081</v>
      </c>
      <c r="E24" s="1350">
        <v>3097</v>
      </c>
      <c r="F24" s="1351">
        <v>2724</v>
      </c>
      <c r="G24" s="1349">
        <v>2624</v>
      </c>
      <c r="H24" s="1350">
        <v>2604</v>
      </c>
      <c r="I24" s="1350">
        <v>2500</v>
      </c>
      <c r="J24" s="1351">
        <v>2436</v>
      </c>
      <c r="K24" s="1447">
        <v>3126</v>
      </c>
      <c r="L24" s="1352">
        <v>2624</v>
      </c>
    </row>
    <row r="25" spans="1:12" ht="13.4" customHeight="1" x14ac:dyDescent="0.25">
      <c r="A25" s="1197" t="s">
        <v>711</v>
      </c>
      <c r="B25" s="1401">
        <v>2376</v>
      </c>
      <c r="C25" s="1210">
        <v>2301</v>
      </c>
      <c r="D25" s="1205">
        <v>2291</v>
      </c>
      <c r="E25" s="1205">
        <v>2314</v>
      </c>
      <c r="F25" s="1211">
        <v>2055</v>
      </c>
      <c r="G25" s="1210">
        <v>1977</v>
      </c>
      <c r="H25" s="1205">
        <v>1935</v>
      </c>
      <c r="I25" s="1205">
        <v>1860</v>
      </c>
      <c r="J25" s="1211">
        <v>1799</v>
      </c>
      <c r="K25" s="1433">
        <v>2301</v>
      </c>
      <c r="L25" s="1208">
        <v>1977</v>
      </c>
    </row>
    <row r="26" spans="1:12" ht="13.4" customHeight="1" x14ac:dyDescent="0.25">
      <c r="A26" s="1197" t="s">
        <v>773</v>
      </c>
      <c r="B26" s="1401">
        <v>851</v>
      </c>
      <c r="C26" s="1210">
        <v>825</v>
      </c>
      <c r="D26" s="1205">
        <v>790</v>
      </c>
      <c r="E26" s="1205">
        <v>783</v>
      </c>
      <c r="F26" s="1211">
        <v>669</v>
      </c>
      <c r="G26" s="1210">
        <v>647</v>
      </c>
      <c r="H26" s="1205">
        <v>669</v>
      </c>
      <c r="I26" s="1205">
        <v>640</v>
      </c>
      <c r="J26" s="1211">
        <v>637</v>
      </c>
      <c r="K26" s="1433">
        <v>825</v>
      </c>
      <c r="L26" s="1208">
        <v>647</v>
      </c>
    </row>
    <row r="27" spans="1:12" ht="13.4" customHeight="1" x14ac:dyDescent="0.25">
      <c r="A27" s="1219" t="s">
        <v>721</v>
      </c>
      <c r="B27" s="1401">
        <v>3535</v>
      </c>
      <c r="C27" s="1210">
        <v>4134</v>
      </c>
      <c r="D27" s="1205">
        <v>3909</v>
      </c>
      <c r="E27" s="1205">
        <v>3777</v>
      </c>
      <c r="F27" s="1211">
        <v>3947</v>
      </c>
      <c r="G27" s="1210">
        <v>3749</v>
      </c>
      <c r="H27" s="1205">
        <v>3855</v>
      </c>
      <c r="I27" s="1205">
        <v>3900</v>
      </c>
      <c r="J27" s="1211">
        <v>3811</v>
      </c>
      <c r="K27" s="1433">
        <v>4134</v>
      </c>
      <c r="L27" s="1208">
        <v>3749</v>
      </c>
    </row>
    <row r="28" spans="1:12" ht="13.4" customHeight="1" x14ac:dyDescent="0.25">
      <c r="A28" s="1212" t="s">
        <v>774</v>
      </c>
      <c r="B28" s="1401">
        <v>2470</v>
      </c>
      <c r="C28" s="1210">
        <v>2923</v>
      </c>
      <c r="D28" s="1205">
        <v>2756</v>
      </c>
      <c r="E28" s="1205">
        <v>2660</v>
      </c>
      <c r="F28" s="1211">
        <v>2817</v>
      </c>
      <c r="G28" s="1210">
        <v>2692</v>
      </c>
      <c r="H28" s="1205">
        <v>2817</v>
      </c>
      <c r="I28" s="1205">
        <v>2888</v>
      </c>
      <c r="J28" s="1211">
        <v>2832</v>
      </c>
      <c r="K28" s="1433">
        <v>2923</v>
      </c>
      <c r="L28" s="1208">
        <v>2692</v>
      </c>
    </row>
    <row r="29" spans="1:12" ht="13.4" customHeight="1" x14ac:dyDescent="0.25">
      <c r="A29" s="1217" t="s">
        <v>775</v>
      </c>
      <c r="B29" s="1448">
        <v>215</v>
      </c>
      <c r="C29" s="1210">
        <v>381</v>
      </c>
      <c r="D29" s="1205">
        <v>389</v>
      </c>
      <c r="E29" s="1205">
        <v>394</v>
      </c>
      <c r="F29" s="1211">
        <v>426</v>
      </c>
      <c r="G29" s="1210">
        <v>424</v>
      </c>
      <c r="H29" s="1205">
        <v>433</v>
      </c>
      <c r="I29" s="1205">
        <v>448</v>
      </c>
      <c r="J29" s="1211">
        <v>452</v>
      </c>
      <c r="K29" s="1433">
        <v>381</v>
      </c>
      <c r="L29" s="1208">
        <v>424</v>
      </c>
    </row>
    <row r="30" spans="1:12" ht="13.4" customHeight="1" x14ac:dyDescent="0.25">
      <c r="A30" s="1217" t="s">
        <v>776</v>
      </c>
      <c r="B30" s="1448">
        <v>827</v>
      </c>
      <c r="C30" s="1210">
        <v>782</v>
      </c>
      <c r="D30" s="1205">
        <v>749</v>
      </c>
      <c r="E30" s="1205">
        <v>693</v>
      </c>
      <c r="F30" s="1211">
        <v>640</v>
      </c>
      <c r="G30" s="1210">
        <v>598</v>
      </c>
      <c r="H30" s="1205">
        <v>617</v>
      </c>
      <c r="I30" s="1205">
        <v>649</v>
      </c>
      <c r="J30" s="1211">
        <v>635</v>
      </c>
      <c r="K30" s="1433">
        <v>782</v>
      </c>
      <c r="L30" s="1208">
        <v>598</v>
      </c>
    </row>
    <row r="31" spans="1:12" ht="13.4" customHeight="1" x14ac:dyDescent="0.25">
      <c r="A31" s="1217" t="s">
        <v>777</v>
      </c>
      <c r="B31" s="1448">
        <v>505</v>
      </c>
      <c r="C31" s="1210">
        <v>524</v>
      </c>
      <c r="D31" s="1205">
        <v>487</v>
      </c>
      <c r="E31" s="1205">
        <v>477</v>
      </c>
      <c r="F31" s="1211">
        <v>614</v>
      </c>
      <c r="G31" s="1210">
        <v>607</v>
      </c>
      <c r="H31" s="1205">
        <v>637</v>
      </c>
      <c r="I31" s="1205">
        <v>634</v>
      </c>
      <c r="J31" s="1211">
        <v>637</v>
      </c>
      <c r="K31" s="1433">
        <v>524</v>
      </c>
      <c r="L31" s="1208">
        <v>607</v>
      </c>
    </row>
    <row r="32" spans="1:12" ht="13.4" customHeight="1" x14ac:dyDescent="0.25">
      <c r="A32" s="1217" t="s">
        <v>717</v>
      </c>
      <c r="B32" s="1448">
        <v>822</v>
      </c>
      <c r="C32" s="1210">
        <v>757</v>
      </c>
      <c r="D32" s="1205">
        <v>693</v>
      </c>
      <c r="E32" s="1205">
        <v>671</v>
      </c>
      <c r="F32" s="1211">
        <v>667</v>
      </c>
      <c r="G32" s="1210">
        <v>617</v>
      </c>
      <c r="H32" s="1205">
        <v>629</v>
      </c>
      <c r="I32" s="1205">
        <v>638</v>
      </c>
      <c r="J32" s="1211">
        <v>614</v>
      </c>
      <c r="K32" s="1433">
        <v>757</v>
      </c>
      <c r="L32" s="1208">
        <v>617</v>
      </c>
    </row>
    <row r="33" spans="1:12" ht="13.4" customHeight="1" x14ac:dyDescent="0.25">
      <c r="A33" s="1217" t="s">
        <v>778</v>
      </c>
      <c r="B33" s="1448">
        <v>0</v>
      </c>
      <c r="C33" s="1210">
        <v>376</v>
      </c>
      <c r="D33" s="1205">
        <v>340</v>
      </c>
      <c r="E33" s="1205">
        <v>335</v>
      </c>
      <c r="F33" s="1211">
        <v>376</v>
      </c>
      <c r="G33" s="1210">
        <v>354</v>
      </c>
      <c r="H33" s="1205">
        <v>407</v>
      </c>
      <c r="I33" s="1205">
        <v>418</v>
      </c>
      <c r="J33" s="1211">
        <v>398</v>
      </c>
      <c r="K33" s="1433">
        <v>376</v>
      </c>
      <c r="L33" s="1208">
        <v>354</v>
      </c>
    </row>
    <row r="34" spans="1:12" ht="13.4" customHeight="1" x14ac:dyDescent="0.25">
      <c r="A34" s="1449" t="s">
        <v>779</v>
      </c>
      <c r="B34" s="1448">
        <v>101</v>
      </c>
      <c r="C34" s="1210">
        <v>103</v>
      </c>
      <c r="D34" s="1205">
        <v>98</v>
      </c>
      <c r="E34" s="1205">
        <v>90</v>
      </c>
      <c r="F34" s="1211">
        <v>94</v>
      </c>
      <c r="G34" s="1210">
        <v>92</v>
      </c>
      <c r="H34" s="1205">
        <v>94</v>
      </c>
      <c r="I34" s="1205">
        <v>101</v>
      </c>
      <c r="J34" s="1211">
        <v>96</v>
      </c>
      <c r="K34" s="1433">
        <v>103</v>
      </c>
      <c r="L34" s="1208">
        <v>92</v>
      </c>
    </row>
    <row r="35" spans="1:12" ht="13.4" customHeight="1" x14ac:dyDescent="0.25">
      <c r="A35" s="1450" t="s">
        <v>780</v>
      </c>
      <c r="B35" s="1401">
        <v>1065</v>
      </c>
      <c r="C35" s="1210">
        <v>1211</v>
      </c>
      <c r="D35" s="1205">
        <v>1153</v>
      </c>
      <c r="E35" s="1205">
        <v>1117</v>
      </c>
      <c r="F35" s="1211">
        <v>1130</v>
      </c>
      <c r="G35" s="1210">
        <v>1057</v>
      </c>
      <c r="H35" s="1205">
        <v>1038</v>
      </c>
      <c r="I35" s="1205">
        <v>1012</v>
      </c>
      <c r="J35" s="1211">
        <v>979</v>
      </c>
      <c r="K35" s="1433">
        <v>1211</v>
      </c>
      <c r="L35" s="1208">
        <v>1057</v>
      </c>
    </row>
    <row r="36" spans="1:12" ht="13.4" customHeight="1" x14ac:dyDescent="0.25">
      <c r="A36" s="1217" t="s">
        <v>775</v>
      </c>
      <c r="B36" s="1448">
        <v>64</v>
      </c>
      <c r="C36" s="1210">
        <v>111</v>
      </c>
      <c r="D36" s="1205">
        <v>107</v>
      </c>
      <c r="E36" s="1205">
        <v>104</v>
      </c>
      <c r="F36" s="1211">
        <v>103</v>
      </c>
      <c r="G36" s="1210">
        <v>95</v>
      </c>
      <c r="H36" s="1205">
        <v>91</v>
      </c>
      <c r="I36" s="1205">
        <v>90</v>
      </c>
      <c r="J36" s="1211">
        <v>84</v>
      </c>
      <c r="K36" s="1433">
        <v>111</v>
      </c>
      <c r="L36" s="1208">
        <v>95</v>
      </c>
    </row>
    <row r="37" spans="1:12" ht="13.4" customHeight="1" x14ac:dyDescent="0.25">
      <c r="A37" s="1217" t="s">
        <v>776</v>
      </c>
      <c r="B37" s="1448">
        <v>299</v>
      </c>
      <c r="C37" s="1210">
        <v>304</v>
      </c>
      <c r="D37" s="1205">
        <v>285</v>
      </c>
      <c r="E37" s="1205">
        <v>270</v>
      </c>
      <c r="F37" s="1211">
        <v>275</v>
      </c>
      <c r="G37" s="1210">
        <v>275</v>
      </c>
      <c r="H37" s="1205">
        <v>264</v>
      </c>
      <c r="I37" s="1205">
        <v>263</v>
      </c>
      <c r="J37" s="1211">
        <v>252</v>
      </c>
      <c r="K37" s="1433">
        <v>304</v>
      </c>
      <c r="L37" s="1208">
        <v>275</v>
      </c>
    </row>
    <row r="38" spans="1:12" ht="13.4" customHeight="1" x14ac:dyDescent="0.25">
      <c r="A38" s="1217" t="s">
        <v>777</v>
      </c>
      <c r="B38" s="1448">
        <v>281</v>
      </c>
      <c r="C38" s="1210">
        <v>282</v>
      </c>
      <c r="D38" s="1205">
        <v>271</v>
      </c>
      <c r="E38" s="1205">
        <v>265</v>
      </c>
      <c r="F38" s="1211">
        <v>272</v>
      </c>
      <c r="G38" s="1210">
        <v>247</v>
      </c>
      <c r="H38" s="1205">
        <v>240</v>
      </c>
      <c r="I38" s="1205">
        <v>249</v>
      </c>
      <c r="J38" s="1211">
        <v>245</v>
      </c>
      <c r="K38" s="1433">
        <v>282</v>
      </c>
      <c r="L38" s="1208">
        <v>247</v>
      </c>
    </row>
    <row r="39" spans="1:12" ht="13.4" customHeight="1" x14ac:dyDescent="0.25">
      <c r="A39" s="1217" t="s">
        <v>717</v>
      </c>
      <c r="B39" s="1448">
        <v>323</v>
      </c>
      <c r="C39" s="1210">
        <v>303</v>
      </c>
      <c r="D39" s="1205">
        <v>295</v>
      </c>
      <c r="E39" s="1205">
        <v>291</v>
      </c>
      <c r="F39" s="1211">
        <v>284</v>
      </c>
      <c r="G39" s="1210">
        <v>268</v>
      </c>
      <c r="H39" s="1205">
        <v>268</v>
      </c>
      <c r="I39" s="1205">
        <v>250</v>
      </c>
      <c r="J39" s="1211">
        <v>242</v>
      </c>
      <c r="K39" s="1433">
        <v>303</v>
      </c>
      <c r="L39" s="1208">
        <v>268</v>
      </c>
    </row>
    <row r="40" spans="1:12" ht="13.4" customHeight="1" x14ac:dyDescent="0.25">
      <c r="A40" s="1217" t="s">
        <v>778</v>
      </c>
      <c r="B40" s="1448">
        <v>10</v>
      </c>
      <c r="C40" s="1210">
        <v>117</v>
      </c>
      <c r="D40" s="1205">
        <v>102</v>
      </c>
      <c r="E40" s="1205">
        <v>99</v>
      </c>
      <c r="F40" s="1211">
        <v>98</v>
      </c>
      <c r="G40" s="1210">
        <v>84</v>
      </c>
      <c r="H40" s="1205">
        <v>94</v>
      </c>
      <c r="I40" s="1205">
        <v>86</v>
      </c>
      <c r="J40" s="1211">
        <v>85</v>
      </c>
      <c r="K40" s="1433">
        <v>117</v>
      </c>
      <c r="L40" s="1208">
        <v>84</v>
      </c>
    </row>
    <row r="41" spans="1:12" ht="13.4" customHeight="1" x14ac:dyDescent="0.25">
      <c r="A41" s="1449" t="s">
        <v>781</v>
      </c>
      <c r="B41" s="1448">
        <v>88</v>
      </c>
      <c r="C41" s="1210">
        <v>94</v>
      </c>
      <c r="D41" s="1205">
        <v>93</v>
      </c>
      <c r="E41" s="1205">
        <v>88</v>
      </c>
      <c r="F41" s="1211">
        <v>98</v>
      </c>
      <c r="G41" s="1210">
        <v>88</v>
      </c>
      <c r="H41" s="1205">
        <v>81</v>
      </c>
      <c r="I41" s="1205">
        <v>74</v>
      </c>
      <c r="J41" s="1211">
        <v>71</v>
      </c>
      <c r="K41" s="1433">
        <v>94</v>
      </c>
      <c r="L41" s="1208">
        <v>88</v>
      </c>
    </row>
    <row r="42" spans="1:12" ht="13.4" customHeight="1" x14ac:dyDescent="0.25">
      <c r="A42" s="1219" t="s">
        <v>722</v>
      </c>
      <c r="B42" s="1401">
        <v>57</v>
      </c>
      <c r="C42" s="1210">
        <v>53</v>
      </c>
      <c r="D42" s="1205">
        <v>56</v>
      </c>
      <c r="E42" s="1205">
        <v>52</v>
      </c>
      <c r="F42" s="1211">
        <v>51</v>
      </c>
      <c r="G42" s="1210">
        <v>48</v>
      </c>
      <c r="H42" s="1205">
        <v>55</v>
      </c>
      <c r="I42" s="1205">
        <v>45</v>
      </c>
      <c r="J42" s="1211">
        <v>38</v>
      </c>
      <c r="K42" s="1433">
        <v>53</v>
      </c>
      <c r="L42" s="1208">
        <v>48</v>
      </c>
    </row>
    <row r="43" spans="1:12" ht="13.4" customHeight="1" x14ac:dyDescent="0.25">
      <c r="A43" s="1219" t="s">
        <v>726</v>
      </c>
      <c r="B43" s="1401">
        <v>361</v>
      </c>
      <c r="C43" s="1210">
        <v>336</v>
      </c>
      <c r="D43" s="1205">
        <v>335</v>
      </c>
      <c r="E43" s="1205">
        <v>345</v>
      </c>
      <c r="F43" s="1211">
        <v>353</v>
      </c>
      <c r="G43" s="1210">
        <v>310</v>
      </c>
      <c r="H43" s="1205">
        <v>341</v>
      </c>
      <c r="I43" s="1205">
        <v>318</v>
      </c>
      <c r="J43" s="1211">
        <v>306</v>
      </c>
      <c r="K43" s="1433">
        <v>336</v>
      </c>
      <c r="L43" s="1208">
        <v>310</v>
      </c>
    </row>
    <row r="44" spans="1:12" ht="13.4" customHeight="1" x14ac:dyDescent="0.25">
      <c r="A44" s="1219" t="s">
        <v>546</v>
      </c>
      <c r="B44" s="1401">
        <v>5</v>
      </c>
      <c r="C44" s="1210">
        <v>5</v>
      </c>
      <c r="D44" s="1205">
        <v>5</v>
      </c>
      <c r="E44" s="1205">
        <v>5</v>
      </c>
      <c r="F44" s="1211">
        <v>5</v>
      </c>
      <c r="G44" s="1210">
        <v>5</v>
      </c>
      <c r="H44" s="1205">
        <v>5</v>
      </c>
      <c r="I44" s="1205">
        <v>5</v>
      </c>
      <c r="J44" s="1211">
        <v>6</v>
      </c>
      <c r="K44" s="1433">
        <v>5</v>
      </c>
      <c r="L44" s="1208">
        <v>5</v>
      </c>
    </row>
    <row r="45" spans="1:12" ht="13.4" customHeight="1" x14ac:dyDescent="0.25">
      <c r="A45" s="1215" t="s">
        <v>782</v>
      </c>
      <c r="B45" s="1401">
        <v>7185</v>
      </c>
      <c r="C45" s="1210">
        <v>7654</v>
      </c>
      <c r="D45" s="1205">
        <v>7386</v>
      </c>
      <c r="E45" s="1205">
        <v>7276</v>
      </c>
      <c r="F45" s="1211">
        <v>7080</v>
      </c>
      <c r="G45" s="1210">
        <v>6736</v>
      </c>
      <c r="H45" s="1205">
        <v>6860</v>
      </c>
      <c r="I45" s="1205">
        <v>6768</v>
      </c>
      <c r="J45" s="1211">
        <v>6597</v>
      </c>
      <c r="K45" s="1433">
        <v>7654</v>
      </c>
      <c r="L45" s="1434">
        <v>6736</v>
      </c>
    </row>
    <row r="46" spans="1:12" ht="13.4" customHeight="1" x14ac:dyDescent="0.25">
      <c r="A46" s="1386"/>
      <c r="B46" s="1338"/>
      <c r="C46" s="1339"/>
      <c r="D46" s="1340"/>
      <c r="E46" s="1340"/>
      <c r="F46" s="1341"/>
      <c r="G46" s="1339"/>
      <c r="H46" s="1340"/>
      <c r="I46" s="1340"/>
      <c r="J46" s="1341"/>
      <c r="K46" s="1441"/>
      <c r="L46" s="1442"/>
    </row>
    <row r="47" spans="1:12" ht="13.4" customHeight="1" x14ac:dyDescent="0.25">
      <c r="A47" s="1369" t="s">
        <v>783</v>
      </c>
      <c r="B47" s="1343"/>
      <c r="C47" s="1344"/>
      <c r="D47" s="1345"/>
      <c r="E47" s="1345"/>
      <c r="F47" s="1346"/>
      <c r="G47" s="1344"/>
      <c r="H47" s="1345"/>
      <c r="I47" s="1345"/>
      <c r="J47" s="1346"/>
      <c r="K47" s="1443"/>
      <c r="L47" s="1451"/>
    </row>
    <row r="48" spans="1:12" ht="13.4" customHeight="1" x14ac:dyDescent="0.25">
      <c r="A48" s="1445" t="s">
        <v>758</v>
      </c>
      <c r="B48" s="1415">
        <v>2287</v>
      </c>
      <c r="C48" s="1349">
        <v>2341</v>
      </c>
      <c r="D48" s="1350">
        <v>2234</v>
      </c>
      <c r="E48" s="1350">
        <v>2201</v>
      </c>
      <c r="F48" s="1452">
        <v>2190</v>
      </c>
      <c r="G48" s="1349">
        <v>2054</v>
      </c>
      <c r="H48" s="1350">
        <v>2040</v>
      </c>
      <c r="I48" s="1350">
        <v>2000</v>
      </c>
      <c r="J48" s="1351">
        <v>1904</v>
      </c>
      <c r="K48" s="1447">
        <v>2341</v>
      </c>
      <c r="L48" s="1453">
        <v>2054</v>
      </c>
    </row>
    <row r="49" spans="1:12" ht="13.4" customHeight="1" x14ac:dyDescent="0.25">
      <c r="A49" s="1197" t="s">
        <v>302</v>
      </c>
      <c r="B49" s="1454">
        <v>834</v>
      </c>
      <c r="C49" s="1210">
        <v>840</v>
      </c>
      <c r="D49" s="1205">
        <v>798</v>
      </c>
      <c r="E49" s="1205">
        <v>748</v>
      </c>
      <c r="F49" s="1211">
        <v>711</v>
      </c>
      <c r="G49" s="1210">
        <v>645</v>
      </c>
      <c r="H49" s="1205">
        <v>593</v>
      </c>
      <c r="I49" s="1205">
        <v>580</v>
      </c>
      <c r="J49" s="1211">
        <v>533</v>
      </c>
      <c r="K49" s="1433">
        <v>840</v>
      </c>
      <c r="L49" s="1434">
        <v>645</v>
      </c>
    </row>
    <row r="50" spans="1:12" ht="13.4" customHeight="1" x14ac:dyDescent="0.25">
      <c r="A50" s="1197" t="s">
        <v>342</v>
      </c>
      <c r="B50" s="1454">
        <v>570</v>
      </c>
      <c r="C50" s="1210">
        <v>604</v>
      </c>
      <c r="D50" s="1205">
        <v>600</v>
      </c>
      <c r="E50" s="1205">
        <v>617</v>
      </c>
      <c r="F50" s="1211">
        <v>647</v>
      </c>
      <c r="G50" s="1210">
        <v>621</v>
      </c>
      <c r="H50" s="1205">
        <v>659</v>
      </c>
      <c r="I50" s="1205">
        <v>656</v>
      </c>
      <c r="J50" s="1211">
        <v>623</v>
      </c>
      <c r="K50" s="1433">
        <v>604</v>
      </c>
      <c r="L50" s="1434">
        <v>621</v>
      </c>
    </row>
    <row r="51" spans="1:12" ht="13.4" customHeight="1" x14ac:dyDescent="0.25">
      <c r="A51" s="1197" t="s">
        <v>343</v>
      </c>
      <c r="B51" s="1454">
        <v>0</v>
      </c>
      <c r="C51" s="1210">
        <v>0</v>
      </c>
      <c r="D51" s="1205">
        <v>0</v>
      </c>
      <c r="E51" s="1205">
        <v>0</v>
      </c>
      <c r="F51" s="1211">
        <v>0</v>
      </c>
      <c r="G51" s="1210">
        <v>0</v>
      </c>
      <c r="H51" s="1205">
        <v>0</v>
      </c>
      <c r="I51" s="1205">
        <v>0</v>
      </c>
      <c r="J51" s="1211">
        <v>0</v>
      </c>
      <c r="K51" s="1433">
        <v>0</v>
      </c>
      <c r="L51" s="1434">
        <v>0</v>
      </c>
    </row>
    <row r="52" spans="1:12" ht="13.4" customHeight="1" x14ac:dyDescent="0.25">
      <c r="A52" s="1197" t="s">
        <v>570</v>
      </c>
      <c r="B52" s="1454">
        <v>883</v>
      </c>
      <c r="C52" s="1210">
        <v>897</v>
      </c>
      <c r="D52" s="1205">
        <v>836</v>
      </c>
      <c r="E52" s="1205">
        <v>836</v>
      </c>
      <c r="F52" s="1211">
        <v>832</v>
      </c>
      <c r="G52" s="1210">
        <v>788</v>
      </c>
      <c r="H52" s="1205">
        <v>788</v>
      </c>
      <c r="I52" s="1205">
        <v>764</v>
      </c>
      <c r="J52" s="1211">
        <v>748</v>
      </c>
      <c r="K52" s="1433">
        <v>897</v>
      </c>
      <c r="L52" s="1434">
        <v>788</v>
      </c>
    </row>
    <row r="53" spans="1:12" ht="13.4" customHeight="1" x14ac:dyDescent="0.25">
      <c r="A53" s="1212"/>
      <c r="B53" s="1416"/>
      <c r="C53" s="1210"/>
      <c r="D53" s="1205"/>
      <c r="E53" s="1205"/>
      <c r="F53" s="1211"/>
      <c r="G53" s="1210"/>
      <c r="H53" s="1205"/>
      <c r="I53" s="1205"/>
      <c r="J53" s="1211"/>
      <c r="K53" s="1433"/>
      <c r="L53" s="1434"/>
    </row>
    <row r="54" spans="1:12" ht="13.4" customHeight="1" x14ac:dyDescent="0.25">
      <c r="A54" s="1219" t="s">
        <v>765</v>
      </c>
      <c r="B54" s="1416">
        <v>4715</v>
      </c>
      <c r="C54" s="1210">
        <v>5122</v>
      </c>
      <c r="D54" s="1205">
        <v>4963</v>
      </c>
      <c r="E54" s="1205">
        <v>4883</v>
      </c>
      <c r="F54" s="1211">
        <v>4667</v>
      </c>
      <c r="G54" s="1210">
        <v>4482</v>
      </c>
      <c r="H54" s="1205">
        <v>4542</v>
      </c>
      <c r="I54" s="1205">
        <v>4507</v>
      </c>
      <c r="J54" s="1211">
        <v>4424</v>
      </c>
      <c r="K54" s="1433">
        <v>5122</v>
      </c>
      <c r="L54" s="1434">
        <v>4482</v>
      </c>
    </row>
    <row r="55" spans="1:12" ht="13.4" customHeight="1" x14ac:dyDescent="0.25">
      <c r="A55" s="1197" t="s">
        <v>302</v>
      </c>
      <c r="B55" s="1454">
        <v>605</v>
      </c>
      <c r="C55" s="1210">
        <v>620</v>
      </c>
      <c r="D55" s="1205">
        <v>632</v>
      </c>
      <c r="E55" s="1205">
        <v>630</v>
      </c>
      <c r="F55" s="1211">
        <v>569</v>
      </c>
      <c r="G55" s="1210">
        <v>563</v>
      </c>
      <c r="H55" s="1205">
        <v>617</v>
      </c>
      <c r="I55" s="1205">
        <v>608</v>
      </c>
      <c r="J55" s="1211">
        <v>582</v>
      </c>
      <c r="K55" s="1433">
        <v>620</v>
      </c>
      <c r="L55" s="1434">
        <v>563</v>
      </c>
    </row>
    <row r="56" spans="1:12" ht="13.4" customHeight="1" x14ac:dyDescent="0.25">
      <c r="A56" s="1197" t="s">
        <v>342</v>
      </c>
      <c r="B56" s="1454">
        <v>1646</v>
      </c>
      <c r="C56" s="1210">
        <v>1828</v>
      </c>
      <c r="D56" s="1205">
        <v>1787</v>
      </c>
      <c r="E56" s="1205">
        <v>1762</v>
      </c>
      <c r="F56" s="1211">
        <v>1779</v>
      </c>
      <c r="G56" s="1210">
        <v>1698</v>
      </c>
      <c r="H56" s="1205">
        <v>1713</v>
      </c>
      <c r="I56" s="1205">
        <v>1684</v>
      </c>
      <c r="J56" s="1211">
        <v>1679</v>
      </c>
      <c r="K56" s="1433">
        <v>1828</v>
      </c>
      <c r="L56" s="1434">
        <v>1698</v>
      </c>
    </row>
    <row r="57" spans="1:12" ht="13.4" customHeight="1" x14ac:dyDescent="0.25">
      <c r="A57" s="1197" t="s">
        <v>343</v>
      </c>
      <c r="B57" s="1454">
        <v>1215</v>
      </c>
      <c r="C57" s="1210">
        <v>1355</v>
      </c>
      <c r="D57" s="1205">
        <v>1250</v>
      </c>
      <c r="E57" s="1205">
        <v>1235</v>
      </c>
      <c r="F57" s="1211">
        <v>1185</v>
      </c>
      <c r="G57" s="1210">
        <v>1160</v>
      </c>
      <c r="H57" s="1205">
        <v>1190</v>
      </c>
      <c r="I57" s="1205">
        <v>1239</v>
      </c>
      <c r="J57" s="1211">
        <v>1232</v>
      </c>
      <c r="K57" s="1433">
        <v>1355</v>
      </c>
      <c r="L57" s="1434">
        <v>1160</v>
      </c>
    </row>
    <row r="58" spans="1:12" ht="13.4" customHeight="1" x14ac:dyDescent="0.25">
      <c r="A58" s="1197" t="s">
        <v>570</v>
      </c>
      <c r="B58" s="1416">
        <v>1249</v>
      </c>
      <c r="C58" s="1210">
        <v>1319</v>
      </c>
      <c r="D58" s="1205">
        <v>1294</v>
      </c>
      <c r="E58" s="1205">
        <v>1256</v>
      </c>
      <c r="F58" s="1211">
        <v>1134</v>
      </c>
      <c r="G58" s="1210">
        <v>1061</v>
      </c>
      <c r="H58" s="1205">
        <v>1022</v>
      </c>
      <c r="I58" s="1205">
        <v>976</v>
      </c>
      <c r="J58" s="1211">
        <v>931</v>
      </c>
      <c r="K58" s="1433">
        <v>1319</v>
      </c>
      <c r="L58" s="1434">
        <v>1061</v>
      </c>
    </row>
    <row r="59" spans="1:12" ht="13.4" customHeight="1" x14ac:dyDescent="0.25">
      <c r="A59" s="1212"/>
      <c r="B59" s="1416"/>
      <c r="C59" s="1210"/>
      <c r="D59" s="1205"/>
      <c r="E59" s="1205"/>
      <c r="F59" s="1211"/>
      <c r="G59" s="1210"/>
      <c r="H59" s="1205"/>
      <c r="I59" s="1205"/>
      <c r="J59" s="1211"/>
      <c r="K59" s="1433"/>
      <c r="L59" s="1434"/>
    </row>
    <row r="60" spans="1:12" ht="13.4" customHeight="1" x14ac:dyDescent="0.25">
      <c r="A60" s="1386" t="s">
        <v>784</v>
      </c>
      <c r="B60" s="1455">
        <v>7002</v>
      </c>
      <c r="C60" s="1228">
        <v>7463</v>
      </c>
      <c r="D60" s="1229">
        <v>7197</v>
      </c>
      <c r="E60" s="1229">
        <v>7084</v>
      </c>
      <c r="F60" s="1227">
        <v>6857</v>
      </c>
      <c r="G60" s="1228">
        <v>6536</v>
      </c>
      <c r="H60" s="1229">
        <v>6582</v>
      </c>
      <c r="I60" s="1229">
        <v>6507</v>
      </c>
      <c r="J60" s="1227">
        <v>6328</v>
      </c>
      <c r="K60" s="1456">
        <v>7463</v>
      </c>
      <c r="L60" s="1457">
        <v>6536</v>
      </c>
    </row>
    <row r="61" spans="1:12" ht="12" customHeight="1" x14ac:dyDescent="0.25">
      <c r="A61" s="1458"/>
      <c r="B61" s="1376"/>
      <c r="C61" s="1459"/>
      <c r="D61" s="1459"/>
      <c r="E61" s="1459"/>
      <c r="F61" s="1459"/>
      <c r="G61" s="1459"/>
      <c r="H61" s="1459"/>
      <c r="I61" s="1459"/>
      <c r="J61" s="1459"/>
      <c r="K61" s="1459"/>
      <c r="L61" s="1459"/>
    </row>
    <row r="62" spans="1:12" ht="9.65" customHeight="1" x14ac:dyDescent="0.25">
      <c r="A62" s="2482" t="s">
        <v>785</v>
      </c>
      <c r="B62" s="2571" t="s">
        <v>14</v>
      </c>
      <c r="C62" s="2571" t="s">
        <v>14</v>
      </c>
      <c r="D62" s="2571" t="s">
        <v>14</v>
      </c>
      <c r="E62" s="2571" t="s">
        <v>14</v>
      </c>
      <c r="F62" s="2571" t="s">
        <v>14</v>
      </c>
      <c r="G62" s="2571" t="s">
        <v>14</v>
      </c>
      <c r="H62" s="2571" t="s">
        <v>14</v>
      </c>
      <c r="I62" s="2571" t="s">
        <v>14</v>
      </c>
      <c r="J62" s="2571" t="s">
        <v>14</v>
      </c>
      <c r="K62" s="2571" t="s">
        <v>14</v>
      </c>
      <c r="L62" s="2571" t="s">
        <v>14</v>
      </c>
    </row>
    <row r="63" spans="1:12" ht="9.65" customHeight="1" x14ac:dyDescent="0.25">
      <c r="A63" s="2482" t="s">
        <v>786</v>
      </c>
      <c r="B63" s="2571" t="s">
        <v>14</v>
      </c>
      <c r="C63" s="2571" t="s">
        <v>14</v>
      </c>
      <c r="D63" s="2571" t="s">
        <v>14</v>
      </c>
      <c r="E63" s="2571" t="s">
        <v>14</v>
      </c>
      <c r="F63" s="2571" t="s">
        <v>14</v>
      </c>
      <c r="G63" s="2571" t="s">
        <v>14</v>
      </c>
      <c r="H63" s="2571" t="s">
        <v>14</v>
      </c>
      <c r="I63" s="2571" t="s">
        <v>14</v>
      </c>
      <c r="J63" s="2571" t="s">
        <v>14</v>
      </c>
      <c r="K63" s="2571" t="s">
        <v>14</v>
      </c>
      <c r="L63" s="2571" t="s">
        <v>14</v>
      </c>
    </row>
    <row r="64" spans="1:12" ht="9.65" customHeight="1" x14ac:dyDescent="0.25">
      <c r="A64" s="68" t="s">
        <v>787</v>
      </c>
      <c r="B64" s="1329"/>
      <c r="C64" s="1329"/>
      <c r="D64" s="1329"/>
      <c r="E64" s="1329"/>
      <c r="F64" s="1329"/>
      <c r="G64" s="1329"/>
      <c r="H64" s="1329"/>
      <c r="I64" s="1329"/>
      <c r="J64" s="1329"/>
      <c r="K64" s="1329"/>
      <c r="L64" s="1329"/>
    </row>
    <row r="65" spans="1:12" ht="9.65" customHeight="1" x14ac:dyDescent="0.25">
      <c r="A65" s="2482" t="s">
        <v>788</v>
      </c>
      <c r="B65" s="2571" t="s">
        <v>14</v>
      </c>
      <c r="C65" s="2571" t="s">
        <v>14</v>
      </c>
      <c r="D65" s="2571" t="s">
        <v>14</v>
      </c>
      <c r="E65" s="2571" t="s">
        <v>14</v>
      </c>
      <c r="F65" s="2571" t="s">
        <v>14</v>
      </c>
      <c r="G65" s="2571" t="s">
        <v>14</v>
      </c>
      <c r="H65" s="2571" t="s">
        <v>14</v>
      </c>
      <c r="I65" s="2571" t="s">
        <v>14</v>
      </c>
      <c r="J65" s="2571" t="s">
        <v>14</v>
      </c>
      <c r="K65" s="2571" t="s">
        <v>14</v>
      </c>
      <c r="L65" s="2571" t="s">
        <v>14</v>
      </c>
    </row>
    <row r="66" spans="1:12" ht="9.65" customHeight="1" x14ac:dyDescent="0.25">
      <c r="A66" s="2482" t="s">
        <v>789</v>
      </c>
      <c r="B66" s="2571" t="s">
        <v>14</v>
      </c>
      <c r="C66" s="2571" t="s">
        <v>14</v>
      </c>
      <c r="D66" s="2571" t="s">
        <v>14</v>
      </c>
      <c r="E66" s="2571" t="s">
        <v>14</v>
      </c>
      <c r="F66" s="2571" t="s">
        <v>14</v>
      </c>
      <c r="G66" s="2571" t="s">
        <v>14</v>
      </c>
      <c r="H66" s="2571" t="s">
        <v>14</v>
      </c>
      <c r="I66" s="2571" t="s">
        <v>14</v>
      </c>
      <c r="J66" s="2571" t="s">
        <v>14</v>
      </c>
      <c r="K66" s="2571" t="s">
        <v>14</v>
      </c>
      <c r="L66" s="2571" t="s">
        <v>14</v>
      </c>
    </row>
    <row r="67" spans="1:12" ht="9.65" customHeight="1" x14ac:dyDescent="0.25">
      <c r="A67" s="2482" t="s">
        <v>790</v>
      </c>
      <c r="B67" s="2571" t="s">
        <v>14</v>
      </c>
      <c r="C67" s="2571" t="s">
        <v>14</v>
      </c>
      <c r="D67" s="2571" t="s">
        <v>14</v>
      </c>
      <c r="E67" s="2571" t="s">
        <v>14</v>
      </c>
      <c r="F67" s="2571" t="s">
        <v>14</v>
      </c>
      <c r="G67" s="2571" t="s">
        <v>14</v>
      </c>
      <c r="H67" s="2571" t="s">
        <v>14</v>
      </c>
      <c r="I67" s="2571" t="s">
        <v>14</v>
      </c>
      <c r="J67" s="2571" t="s">
        <v>14</v>
      </c>
      <c r="K67" s="2571" t="s">
        <v>14</v>
      </c>
      <c r="L67" s="2571" t="s">
        <v>14</v>
      </c>
    </row>
    <row r="68" spans="1:12" ht="9.65" customHeight="1" x14ac:dyDescent="0.25">
      <c r="A68" s="2482" t="s">
        <v>791</v>
      </c>
      <c r="B68" s="2571" t="s">
        <v>14</v>
      </c>
      <c r="C68" s="2571" t="s">
        <v>14</v>
      </c>
      <c r="D68" s="2571" t="s">
        <v>14</v>
      </c>
      <c r="E68" s="2571" t="s">
        <v>14</v>
      </c>
      <c r="F68" s="2571" t="s">
        <v>14</v>
      </c>
      <c r="G68" s="2571" t="s">
        <v>14</v>
      </c>
      <c r="H68" s="2571" t="s">
        <v>14</v>
      </c>
      <c r="I68" s="2571" t="s">
        <v>14</v>
      </c>
      <c r="J68" s="2571" t="s">
        <v>14</v>
      </c>
      <c r="K68" s="2571" t="s">
        <v>14</v>
      </c>
      <c r="L68" s="2571" t="s">
        <v>14</v>
      </c>
    </row>
    <row r="69" spans="1:12" ht="9.65" customHeight="1" x14ac:dyDescent="0.25">
      <c r="A69" s="2482" t="s">
        <v>792</v>
      </c>
      <c r="B69" s="2571" t="s">
        <v>14</v>
      </c>
      <c r="C69" s="2571" t="s">
        <v>14</v>
      </c>
      <c r="D69" s="2571" t="s">
        <v>14</v>
      </c>
      <c r="E69" s="2571" t="s">
        <v>14</v>
      </c>
      <c r="F69" s="2571" t="s">
        <v>14</v>
      </c>
      <c r="G69" s="2571" t="s">
        <v>14</v>
      </c>
      <c r="H69" s="2571" t="s">
        <v>14</v>
      </c>
      <c r="I69" s="2571" t="s">
        <v>14</v>
      </c>
      <c r="J69" s="2571" t="s">
        <v>14</v>
      </c>
      <c r="K69" s="2571" t="s">
        <v>14</v>
      </c>
      <c r="L69" s="2571" t="s">
        <v>14</v>
      </c>
    </row>
    <row r="70" spans="1:12" ht="9.65" customHeight="1" x14ac:dyDescent="0.25">
      <c r="A70" s="2482" t="s">
        <v>793</v>
      </c>
      <c r="B70" s="2571" t="s">
        <v>14</v>
      </c>
      <c r="C70" s="2571" t="s">
        <v>14</v>
      </c>
      <c r="D70" s="2571" t="s">
        <v>14</v>
      </c>
      <c r="E70" s="2571" t="s">
        <v>14</v>
      </c>
      <c r="F70" s="2571" t="s">
        <v>14</v>
      </c>
      <c r="G70" s="2571" t="s">
        <v>14</v>
      </c>
      <c r="H70" s="2571" t="s">
        <v>14</v>
      </c>
      <c r="I70" s="2571" t="s">
        <v>14</v>
      </c>
      <c r="J70" s="2571" t="s">
        <v>14</v>
      </c>
      <c r="K70" s="2571" t="s">
        <v>14</v>
      </c>
      <c r="L70" s="2571" t="s">
        <v>14</v>
      </c>
    </row>
    <row r="71" spans="1:12" ht="12" customHeight="1" x14ac:dyDescent="0.25">
      <c r="A71" s="2571"/>
      <c r="B71" s="2571" t="s">
        <v>14</v>
      </c>
      <c r="C71" s="2571" t="s">
        <v>14</v>
      </c>
      <c r="D71" s="2571" t="s">
        <v>14</v>
      </c>
      <c r="E71" s="2571" t="s">
        <v>14</v>
      </c>
      <c r="F71" s="2571" t="s">
        <v>14</v>
      </c>
      <c r="G71" s="2571" t="s">
        <v>14</v>
      </c>
      <c r="H71" s="2571" t="s">
        <v>14</v>
      </c>
      <c r="I71" s="2571" t="s">
        <v>14</v>
      </c>
      <c r="J71" s="2571" t="s">
        <v>14</v>
      </c>
      <c r="K71" s="2571" t="s">
        <v>14</v>
      </c>
      <c r="L71" s="2571" t="s">
        <v>14</v>
      </c>
    </row>
  </sheetData>
  <mergeCells count="13">
    <mergeCell ref="A63:L63"/>
    <mergeCell ref="A2:L2"/>
    <mergeCell ref="C3:F3"/>
    <mergeCell ref="G3:H3"/>
    <mergeCell ref="K3:L3"/>
    <mergeCell ref="A62:L62"/>
    <mergeCell ref="A71:L71"/>
    <mergeCell ref="A65:L65"/>
    <mergeCell ref="A66:L66"/>
    <mergeCell ref="A67:L67"/>
    <mergeCell ref="A68:L68"/>
    <mergeCell ref="A69:L69"/>
    <mergeCell ref="A70:L70"/>
  </mergeCells>
  <hyperlinks>
    <hyperlink ref="A1" location="ToC!A2" display="Back to Table of Contents" xr:uid="{DF3CA8D5-2702-46B0-8ADA-26AC2F0BF447}"/>
  </hyperlinks>
  <pageMargins left="0.5" right="0.5" top="0.5" bottom="0.5" header="0.25" footer="0.25"/>
  <pageSetup scale="57" orientation="landscape" r:id="rId1"/>
  <headerFooter>
    <oddFooter>&amp;L&amp;G&amp;C&amp;"Scotia,Regular"&amp;9Supplementary Financial Information (SFI)&amp;R21&amp;"Scotia,Regular"&amp;7</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BCFAE-5E8B-4439-842F-84B7630D0D93}">
  <sheetPr>
    <pageSetUpPr fitToPage="1"/>
  </sheetPr>
  <dimension ref="A1:P37"/>
  <sheetViews>
    <sheetView showGridLines="0" zoomScaleNormal="100" workbookViewId="0"/>
  </sheetViews>
  <sheetFormatPr defaultRowHeight="12.5" x14ac:dyDescent="0.25"/>
  <cols>
    <col min="1" max="1" width="32.54296875" style="23" customWidth="1"/>
    <col min="2" max="16" width="11.7265625" style="23" customWidth="1"/>
    <col min="17" max="16384" width="8.7265625" style="23"/>
  </cols>
  <sheetData>
    <row r="1" spans="1:16" ht="20" customHeight="1" x14ac:dyDescent="0.25">
      <c r="A1" s="22" t="s">
        <v>12</v>
      </c>
    </row>
    <row r="2" spans="1:16" ht="25" customHeight="1" x14ac:dyDescent="0.25">
      <c r="A2" s="2551" t="s">
        <v>794</v>
      </c>
      <c r="B2" s="2551" t="s">
        <v>14</v>
      </c>
      <c r="C2" s="2551" t="s">
        <v>14</v>
      </c>
      <c r="D2" s="2551" t="s">
        <v>14</v>
      </c>
      <c r="E2" s="2551" t="s">
        <v>14</v>
      </c>
      <c r="F2" s="2551" t="s">
        <v>14</v>
      </c>
      <c r="G2" s="2551" t="s">
        <v>14</v>
      </c>
      <c r="H2" s="2551" t="s">
        <v>14</v>
      </c>
      <c r="I2" s="2551" t="s">
        <v>14</v>
      </c>
      <c r="J2" s="2551" t="s">
        <v>14</v>
      </c>
      <c r="K2" s="2551" t="s">
        <v>14</v>
      </c>
      <c r="L2" s="2551" t="s">
        <v>14</v>
      </c>
      <c r="M2" s="2551" t="s">
        <v>14</v>
      </c>
      <c r="N2" s="2551" t="s">
        <v>14</v>
      </c>
      <c r="O2" s="2551" t="s">
        <v>14</v>
      </c>
      <c r="P2" s="2551" t="s">
        <v>14</v>
      </c>
    </row>
    <row r="3" spans="1:16" ht="20.149999999999999" customHeight="1" x14ac:dyDescent="0.25">
      <c r="A3" s="1032"/>
      <c r="B3" s="2584" t="s">
        <v>673</v>
      </c>
      <c r="C3" s="2585" t="s">
        <v>14</v>
      </c>
      <c r="D3" s="2586" t="s">
        <v>14</v>
      </c>
      <c r="E3" s="2587" t="s">
        <v>674</v>
      </c>
      <c r="F3" s="2588" t="s">
        <v>14</v>
      </c>
      <c r="G3" s="2589" t="s">
        <v>14</v>
      </c>
      <c r="H3" s="2587" t="s">
        <v>675</v>
      </c>
      <c r="I3" s="2588" t="s">
        <v>14</v>
      </c>
      <c r="J3" s="2589" t="s">
        <v>14</v>
      </c>
      <c r="K3" s="2587" t="s">
        <v>676</v>
      </c>
      <c r="L3" s="2588" t="s">
        <v>14</v>
      </c>
      <c r="M3" s="2589" t="s">
        <v>14</v>
      </c>
      <c r="N3" s="2587" t="s">
        <v>677</v>
      </c>
      <c r="O3" s="2588" t="s">
        <v>14</v>
      </c>
      <c r="P3" s="2588" t="s">
        <v>14</v>
      </c>
    </row>
    <row r="4" spans="1:16" ht="47.25" customHeight="1" x14ac:dyDescent="0.3">
      <c r="A4" s="1460"/>
      <c r="B4" s="1461"/>
      <c r="C4" s="1462" t="s">
        <v>795</v>
      </c>
      <c r="D4" s="1463"/>
      <c r="E4" s="1464"/>
      <c r="F4" s="1465" t="s">
        <v>796</v>
      </c>
      <c r="G4" s="1466"/>
      <c r="H4" s="1464"/>
      <c r="I4" s="1465" t="s">
        <v>796</v>
      </c>
      <c r="J4" s="1466"/>
      <c r="K4" s="1464"/>
      <c r="L4" s="1465" t="s">
        <v>796</v>
      </c>
      <c r="M4" s="1466"/>
      <c r="N4" s="1464"/>
      <c r="O4" s="1465" t="s">
        <v>796</v>
      </c>
      <c r="P4" s="1467"/>
    </row>
    <row r="5" spans="1:16" ht="20.149999999999999" customHeight="1" x14ac:dyDescent="0.25">
      <c r="A5" s="914" t="s">
        <v>260</v>
      </c>
      <c r="B5" s="1468" t="s">
        <v>797</v>
      </c>
      <c r="C5" s="1469" t="s">
        <v>798</v>
      </c>
      <c r="D5" s="1470" t="s">
        <v>799</v>
      </c>
      <c r="E5" s="1471" t="s">
        <v>800</v>
      </c>
      <c r="F5" s="1472" t="s">
        <v>801</v>
      </c>
      <c r="G5" s="1473" t="s">
        <v>802</v>
      </c>
      <c r="H5" s="1471" t="s">
        <v>800</v>
      </c>
      <c r="I5" s="1472" t="s">
        <v>801</v>
      </c>
      <c r="J5" s="1473" t="s">
        <v>802</v>
      </c>
      <c r="K5" s="1471" t="s">
        <v>800</v>
      </c>
      <c r="L5" s="1472" t="s">
        <v>801</v>
      </c>
      <c r="M5" s="1473" t="s">
        <v>802</v>
      </c>
      <c r="N5" s="1471" t="s">
        <v>800</v>
      </c>
      <c r="O5" s="1472" t="s">
        <v>801</v>
      </c>
      <c r="P5" s="1474" t="s">
        <v>802</v>
      </c>
    </row>
    <row r="6" spans="1:16" ht="20.149999999999999" customHeight="1" x14ac:dyDescent="0.25">
      <c r="A6" s="1347" t="s">
        <v>302</v>
      </c>
      <c r="B6" s="1475">
        <v>2955</v>
      </c>
      <c r="C6" s="1476">
        <v>834</v>
      </c>
      <c r="D6" s="1477">
        <v>2121</v>
      </c>
      <c r="E6" s="1478">
        <v>2903</v>
      </c>
      <c r="F6" s="1479">
        <v>840</v>
      </c>
      <c r="G6" s="1480">
        <v>2063</v>
      </c>
      <c r="H6" s="1481">
        <v>2659</v>
      </c>
      <c r="I6" s="1482">
        <v>798</v>
      </c>
      <c r="J6" s="1483">
        <v>1861</v>
      </c>
      <c r="K6" s="1481">
        <v>2579</v>
      </c>
      <c r="L6" s="1482">
        <v>748</v>
      </c>
      <c r="M6" s="1483">
        <v>1831</v>
      </c>
      <c r="N6" s="1484">
        <v>2563</v>
      </c>
      <c r="O6" s="1485">
        <v>711</v>
      </c>
      <c r="P6" s="1486">
        <v>1852</v>
      </c>
    </row>
    <row r="7" spans="1:16" ht="20.149999999999999" customHeight="1" x14ac:dyDescent="0.25">
      <c r="A7" s="1217" t="s">
        <v>342</v>
      </c>
      <c r="B7" s="1487">
        <v>1063</v>
      </c>
      <c r="C7" s="1488">
        <v>570</v>
      </c>
      <c r="D7" s="1489">
        <v>493</v>
      </c>
      <c r="E7" s="1490">
        <v>1071</v>
      </c>
      <c r="F7" s="1491">
        <v>604</v>
      </c>
      <c r="G7" s="1492">
        <v>467</v>
      </c>
      <c r="H7" s="1493">
        <v>1048</v>
      </c>
      <c r="I7" s="1494">
        <v>600</v>
      </c>
      <c r="J7" s="1495">
        <v>448</v>
      </c>
      <c r="K7" s="1493">
        <v>1060</v>
      </c>
      <c r="L7" s="1494">
        <v>617</v>
      </c>
      <c r="M7" s="1495">
        <v>443</v>
      </c>
      <c r="N7" s="1496">
        <v>1169</v>
      </c>
      <c r="O7" s="1497">
        <v>647</v>
      </c>
      <c r="P7" s="1498">
        <v>522</v>
      </c>
    </row>
    <row r="8" spans="1:16" ht="20.149999999999999" customHeight="1" x14ac:dyDescent="0.25">
      <c r="A8" s="1217" t="s">
        <v>803</v>
      </c>
      <c r="B8" s="1487">
        <v>0</v>
      </c>
      <c r="C8" s="1488">
        <v>0</v>
      </c>
      <c r="D8" s="1489">
        <v>0</v>
      </c>
      <c r="E8" s="1490">
        <v>0</v>
      </c>
      <c r="F8" s="1491">
        <v>0</v>
      </c>
      <c r="G8" s="1492">
        <v>0</v>
      </c>
      <c r="H8" s="1493">
        <v>0</v>
      </c>
      <c r="I8" s="1494">
        <v>0</v>
      </c>
      <c r="J8" s="1495">
        <v>0</v>
      </c>
      <c r="K8" s="1493">
        <v>0</v>
      </c>
      <c r="L8" s="1494">
        <v>0</v>
      </c>
      <c r="M8" s="1495">
        <v>0</v>
      </c>
      <c r="N8" s="1496">
        <v>0</v>
      </c>
      <c r="O8" s="1497">
        <v>0</v>
      </c>
      <c r="P8" s="1498">
        <v>0</v>
      </c>
    </row>
    <row r="9" spans="1:16" ht="20.149999999999999" customHeight="1" x14ac:dyDescent="0.25">
      <c r="A9" s="1212" t="s">
        <v>681</v>
      </c>
      <c r="B9" s="1487">
        <v>4018</v>
      </c>
      <c r="C9" s="1488">
        <v>1404</v>
      </c>
      <c r="D9" s="1489">
        <v>2614</v>
      </c>
      <c r="E9" s="1490">
        <v>3974</v>
      </c>
      <c r="F9" s="1491">
        <v>1444</v>
      </c>
      <c r="G9" s="1492">
        <v>2530</v>
      </c>
      <c r="H9" s="1493">
        <v>3707</v>
      </c>
      <c r="I9" s="1494">
        <v>1398</v>
      </c>
      <c r="J9" s="1495">
        <v>2309</v>
      </c>
      <c r="K9" s="1493">
        <v>3639</v>
      </c>
      <c r="L9" s="1494">
        <v>1365</v>
      </c>
      <c r="M9" s="1495">
        <v>2274</v>
      </c>
      <c r="N9" s="1496">
        <v>3732</v>
      </c>
      <c r="O9" s="1497">
        <v>1358</v>
      </c>
      <c r="P9" s="1498">
        <v>2374</v>
      </c>
    </row>
    <row r="10" spans="1:16" ht="20.149999999999999" customHeight="1" x14ac:dyDescent="0.25">
      <c r="A10" s="1212"/>
      <c r="B10" s="1499"/>
      <c r="C10" s="1500"/>
      <c r="D10" s="1501"/>
      <c r="E10" s="1502"/>
      <c r="F10" s="1503"/>
      <c r="G10" s="1504"/>
      <c r="H10" s="1505"/>
      <c r="I10" s="1506"/>
      <c r="J10" s="1507"/>
      <c r="K10" s="1505"/>
      <c r="L10" s="1506"/>
      <c r="M10" s="1507"/>
      <c r="N10" s="1508"/>
      <c r="O10" s="1509"/>
      <c r="P10" s="1510"/>
    </row>
    <row r="11" spans="1:16" ht="20.149999999999999" customHeight="1" x14ac:dyDescent="0.25">
      <c r="A11" s="1217" t="s">
        <v>682</v>
      </c>
      <c r="B11" s="1499"/>
      <c r="C11" s="1500"/>
      <c r="D11" s="1501"/>
      <c r="E11" s="1502"/>
      <c r="F11" s="1503"/>
      <c r="G11" s="1504"/>
      <c r="H11" s="1505"/>
      <c r="I11" s="1506"/>
      <c r="J11" s="1507"/>
      <c r="K11" s="1505"/>
      <c r="L11" s="1506"/>
      <c r="M11" s="1507"/>
      <c r="N11" s="1508"/>
      <c r="O11" s="1509"/>
      <c r="P11" s="1510"/>
    </row>
    <row r="12" spans="1:16" ht="20.149999999999999" customHeight="1" x14ac:dyDescent="0.25">
      <c r="A12" s="1220" t="s">
        <v>683</v>
      </c>
      <c r="B12" s="1487">
        <v>84</v>
      </c>
      <c r="C12" s="1488">
        <v>42</v>
      </c>
      <c r="D12" s="1489">
        <v>42</v>
      </c>
      <c r="E12" s="1490">
        <v>106</v>
      </c>
      <c r="F12" s="1491">
        <v>46</v>
      </c>
      <c r="G12" s="1492">
        <v>60</v>
      </c>
      <c r="H12" s="1493">
        <v>107</v>
      </c>
      <c r="I12" s="1494">
        <v>42</v>
      </c>
      <c r="J12" s="1495">
        <v>65</v>
      </c>
      <c r="K12" s="1493">
        <v>106</v>
      </c>
      <c r="L12" s="1494">
        <v>37</v>
      </c>
      <c r="M12" s="1495">
        <v>69</v>
      </c>
      <c r="N12" s="1496">
        <v>135</v>
      </c>
      <c r="O12" s="1497">
        <v>60</v>
      </c>
      <c r="P12" s="1498">
        <v>75</v>
      </c>
    </row>
    <row r="13" spans="1:16" ht="20.149999999999999" customHeight="1" x14ac:dyDescent="0.25">
      <c r="A13" s="1220" t="s">
        <v>804</v>
      </c>
      <c r="B13" s="1511">
        <v>0</v>
      </c>
      <c r="C13" s="1512">
        <v>0</v>
      </c>
      <c r="D13" s="1513">
        <v>0</v>
      </c>
      <c r="E13" s="1493">
        <v>0</v>
      </c>
      <c r="F13" s="1494">
        <v>0</v>
      </c>
      <c r="G13" s="1495">
        <v>0</v>
      </c>
      <c r="H13" s="1493">
        <v>0</v>
      </c>
      <c r="I13" s="1494">
        <v>0</v>
      </c>
      <c r="J13" s="1495">
        <v>0</v>
      </c>
      <c r="K13" s="1493">
        <v>0</v>
      </c>
      <c r="L13" s="1494">
        <v>0</v>
      </c>
      <c r="M13" s="1495">
        <v>0</v>
      </c>
      <c r="N13" s="1496">
        <v>0</v>
      </c>
      <c r="O13" s="1497">
        <v>0</v>
      </c>
      <c r="P13" s="1498">
        <v>0</v>
      </c>
    </row>
    <row r="14" spans="1:16" ht="20.149999999999999" customHeight="1" x14ac:dyDescent="0.25">
      <c r="A14" s="1217" t="s">
        <v>685</v>
      </c>
      <c r="B14" s="1487">
        <v>674</v>
      </c>
      <c r="C14" s="1488">
        <v>246</v>
      </c>
      <c r="D14" s="1489">
        <v>428</v>
      </c>
      <c r="E14" s="1490">
        <v>556</v>
      </c>
      <c r="F14" s="1491">
        <v>238</v>
      </c>
      <c r="G14" s="1492">
        <v>318</v>
      </c>
      <c r="H14" s="1493">
        <v>545</v>
      </c>
      <c r="I14" s="1494">
        <v>235</v>
      </c>
      <c r="J14" s="1495">
        <v>310</v>
      </c>
      <c r="K14" s="1493">
        <v>558</v>
      </c>
      <c r="L14" s="1494">
        <v>223</v>
      </c>
      <c r="M14" s="1495">
        <v>335</v>
      </c>
      <c r="N14" s="1496">
        <v>536</v>
      </c>
      <c r="O14" s="1497">
        <v>195</v>
      </c>
      <c r="P14" s="1498">
        <v>341</v>
      </c>
    </row>
    <row r="15" spans="1:16" ht="20.149999999999999" customHeight="1" x14ac:dyDescent="0.25">
      <c r="A15" s="1217" t="s">
        <v>805</v>
      </c>
      <c r="B15" s="1487">
        <v>818</v>
      </c>
      <c r="C15" s="1488">
        <v>165</v>
      </c>
      <c r="D15" s="1489">
        <v>653</v>
      </c>
      <c r="E15" s="1490">
        <v>902</v>
      </c>
      <c r="F15" s="1491">
        <v>187</v>
      </c>
      <c r="G15" s="1492">
        <v>715</v>
      </c>
      <c r="H15" s="1493">
        <v>858</v>
      </c>
      <c r="I15" s="1494">
        <v>163</v>
      </c>
      <c r="J15" s="1495">
        <v>695</v>
      </c>
      <c r="K15" s="1493">
        <v>814</v>
      </c>
      <c r="L15" s="1494">
        <v>160</v>
      </c>
      <c r="M15" s="1495">
        <v>654</v>
      </c>
      <c r="N15" s="1496">
        <v>806</v>
      </c>
      <c r="O15" s="1497">
        <v>146</v>
      </c>
      <c r="P15" s="1498">
        <v>660</v>
      </c>
    </row>
    <row r="16" spans="1:16" ht="20.149999999999999" customHeight="1" x14ac:dyDescent="0.25">
      <c r="A16" s="1217" t="s">
        <v>687</v>
      </c>
      <c r="B16" s="1487">
        <v>7</v>
      </c>
      <c r="C16" s="1488">
        <v>2</v>
      </c>
      <c r="D16" s="1489">
        <v>5</v>
      </c>
      <c r="E16" s="1490">
        <v>18</v>
      </c>
      <c r="F16" s="1491">
        <v>4</v>
      </c>
      <c r="G16" s="1492">
        <v>14</v>
      </c>
      <c r="H16" s="1493">
        <v>10</v>
      </c>
      <c r="I16" s="1494">
        <v>2</v>
      </c>
      <c r="J16" s="1495">
        <v>8</v>
      </c>
      <c r="K16" s="1493">
        <v>7</v>
      </c>
      <c r="L16" s="1494">
        <v>2</v>
      </c>
      <c r="M16" s="1495">
        <v>5</v>
      </c>
      <c r="N16" s="1496">
        <v>7</v>
      </c>
      <c r="O16" s="1497">
        <v>2</v>
      </c>
      <c r="P16" s="1498">
        <v>5</v>
      </c>
    </row>
    <row r="17" spans="1:16" ht="20.149999999999999" customHeight="1" x14ac:dyDescent="0.25">
      <c r="A17" s="1217" t="s">
        <v>688</v>
      </c>
      <c r="B17" s="1487">
        <v>240</v>
      </c>
      <c r="C17" s="1488">
        <v>70</v>
      </c>
      <c r="D17" s="1489">
        <v>170</v>
      </c>
      <c r="E17" s="1490">
        <v>253</v>
      </c>
      <c r="F17" s="1491">
        <v>68</v>
      </c>
      <c r="G17" s="1492">
        <v>185</v>
      </c>
      <c r="H17" s="1493">
        <v>289</v>
      </c>
      <c r="I17" s="1494">
        <v>72</v>
      </c>
      <c r="J17" s="1495">
        <v>217</v>
      </c>
      <c r="K17" s="1493">
        <v>344</v>
      </c>
      <c r="L17" s="1494">
        <v>77</v>
      </c>
      <c r="M17" s="1495">
        <v>267</v>
      </c>
      <c r="N17" s="1496">
        <v>365</v>
      </c>
      <c r="O17" s="1497">
        <v>76</v>
      </c>
      <c r="P17" s="1498">
        <v>289</v>
      </c>
    </row>
    <row r="18" spans="1:16" ht="20.149999999999999" customHeight="1" x14ac:dyDescent="0.25">
      <c r="A18" s="1217" t="s">
        <v>689</v>
      </c>
      <c r="B18" s="1487">
        <v>32</v>
      </c>
      <c r="C18" s="1488">
        <v>10</v>
      </c>
      <c r="D18" s="1489">
        <v>22</v>
      </c>
      <c r="E18" s="1490">
        <v>32</v>
      </c>
      <c r="F18" s="1491">
        <v>11</v>
      </c>
      <c r="G18" s="1492">
        <v>21</v>
      </c>
      <c r="H18" s="1493">
        <v>34</v>
      </c>
      <c r="I18" s="1494">
        <v>11</v>
      </c>
      <c r="J18" s="1495">
        <v>23</v>
      </c>
      <c r="K18" s="1493">
        <v>34</v>
      </c>
      <c r="L18" s="1494">
        <v>11</v>
      </c>
      <c r="M18" s="1495">
        <v>23</v>
      </c>
      <c r="N18" s="1496">
        <v>33</v>
      </c>
      <c r="O18" s="1497">
        <v>8</v>
      </c>
      <c r="P18" s="1498">
        <v>25</v>
      </c>
    </row>
    <row r="19" spans="1:16" ht="20.149999999999999" customHeight="1" x14ac:dyDescent="0.25">
      <c r="A19" s="1217" t="s">
        <v>690</v>
      </c>
      <c r="B19" s="1487">
        <v>339</v>
      </c>
      <c r="C19" s="1488">
        <v>97</v>
      </c>
      <c r="D19" s="1489">
        <v>242</v>
      </c>
      <c r="E19" s="1490">
        <v>308</v>
      </c>
      <c r="F19" s="1491">
        <v>92</v>
      </c>
      <c r="G19" s="1492">
        <v>216</v>
      </c>
      <c r="H19" s="1493">
        <v>279</v>
      </c>
      <c r="I19" s="1494">
        <v>78</v>
      </c>
      <c r="J19" s="1495">
        <v>201</v>
      </c>
      <c r="K19" s="1493">
        <v>363</v>
      </c>
      <c r="L19" s="1494">
        <v>91</v>
      </c>
      <c r="M19" s="1495">
        <v>272</v>
      </c>
      <c r="N19" s="1496">
        <v>348</v>
      </c>
      <c r="O19" s="1497">
        <v>94</v>
      </c>
      <c r="P19" s="1498">
        <v>254</v>
      </c>
    </row>
    <row r="20" spans="1:16" ht="20.149999999999999" customHeight="1" x14ac:dyDescent="0.25">
      <c r="A20" s="1217" t="s">
        <v>691</v>
      </c>
      <c r="B20" s="1487">
        <v>66</v>
      </c>
      <c r="C20" s="1488">
        <v>7</v>
      </c>
      <c r="D20" s="1489">
        <v>59</v>
      </c>
      <c r="E20" s="1490">
        <v>69</v>
      </c>
      <c r="F20" s="1491">
        <v>7</v>
      </c>
      <c r="G20" s="1492">
        <v>62</v>
      </c>
      <c r="H20" s="1493">
        <v>68</v>
      </c>
      <c r="I20" s="1494">
        <v>9</v>
      </c>
      <c r="J20" s="1495">
        <v>59</v>
      </c>
      <c r="K20" s="1493">
        <v>68</v>
      </c>
      <c r="L20" s="1494">
        <v>9</v>
      </c>
      <c r="M20" s="1495">
        <v>59</v>
      </c>
      <c r="N20" s="1496">
        <v>68</v>
      </c>
      <c r="O20" s="1497">
        <v>9</v>
      </c>
      <c r="P20" s="1498">
        <v>59</v>
      </c>
    </row>
    <row r="21" spans="1:16" ht="20.149999999999999" customHeight="1" x14ac:dyDescent="0.25">
      <c r="A21" s="1217" t="s">
        <v>692</v>
      </c>
      <c r="B21" s="1487">
        <v>4</v>
      </c>
      <c r="C21" s="1488">
        <v>2</v>
      </c>
      <c r="D21" s="1489">
        <v>2</v>
      </c>
      <c r="E21" s="1490">
        <v>4</v>
      </c>
      <c r="F21" s="1491">
        <v>1</v>
      </c>
      <c r="G21" s="1492">
        <v>3</v>
      </c>
      <c r="H21" s="1493">
        <v>5</v>
      </c>
      <c r="I21" s="1494">
        <v>2</v>
      </c>
      <c r="J21" s="1495">
        <v>3</v>
      </c>
      <c r="K21" s="1493">
        <v>7</v>
      </c>
      <c r="L21" s="1494">
        <v>2</v>
      </c>
      <c r="M21" s="1495">
        <v>5</v>
      </c>
      <c r="N21" s="1496">
        <v>6</v>
      </c>
      <c r="O21" s="1497">
        <v>2</v>
      </c>
      <c r="P21" s="1498">
        <v>4</v>
      </c>
    </row>
    <row r="22" spans="1:16" ht="20.149999999999999" customHeight="1" x14ac:dyDescent="0.25">
      <c r="A22" s="1217" t="s">
        <v>693</v>
      </c>
      <c r="B22" s="1487">
        <v>33</v>
      </c>
      <c r="C22" s="1488">
        <v>10</v>
      </c>
      <c r="D22" s="1489">
        <v>23</v>
      </c>
      <c r="E22" s="1490">
        <v>36</v>
      </c>
      <c r="F22" s="1491">
        <v>10</v>
      </c>
      <c r="G22" s="1492">
        <v>26</v>
      </c>
      <c r="H22" s="1493">
        <v>36</v>
      </c>
      <c r="I22" s="1494">
        <v>11</v>
      </c>
      <c r="J22" s="1495">
        <v>25</v>
      </c>
      <c r="K22" s="1493">
        <v>45</v>
      </c>
      <c r="L22" s="1494">
        <v>11</v>
      </c>
      <c r="M22" s="1495">
        <v>34</v>
      </c>
      <c r="N22" s="1496">
        <v>57</v>
      </c>
      <c r="O22" s="1497">
        <v>19</v>
      </c>
      <c r="P22" s="1498">
        <v>38</v>
      </c>
    </row>
    <row r="23" spans="1:16" ht="20.149999999999999" customHeight="1" x14ac:dyDescent="0.25">
      <c r="A23" s="1217" t="s">
        <v>694</v>
      </c>
      <c r="B23" s="1487">
        <v>109</v>
      </c>
      <c r="C23" s="1488">
        <v>24</v>
      </c>
      <c r="D23" s="1489">
        <v>85</v>
      </c>
      <c r="E23" s="1490">
        <v>123</v>
      </c>
      <c r="F23" s="1491">
        <v>18</v>
      </c>
      <c r="G23" s="1492">
        <v>105</v>
      </c>
      <c r="H23" s="1493">
        <v>84</v>
      </c>
      <c r="I23" s="1494">
        <v>8</v>
      </c>
      <c r="J23" s="1495">
        <v>76</v>
      </c>
      <c r="K23" s="1493">
        <v>2</v>
      </c>
      <c r="L23" s="1494">
        <v>0</v>
      </c>
      <c r="M23" s="1495">
        <v>2</v>
      </c>
      <c r="N23" s="1496">
        <v>2</v>
      </c>
      <c r="O23" s="1497">
        <v>1</v>
      </c>
      <c r="P23" s="1498">
        <v>1</v>
      </c>
    </row>
    <row r="24" spans="1:16" ht="20.149999999999999" customHeight="1" x14ac:dyDescent="0.25">
      <c r="A24" s="1217" t="s">
        <v>695</v>
      </c>
      <c r="B24" s="1487">
        <v>67</v>
      </c>
      <c r="C24" s="1488">
        <v>21</v>
      </c>
      <c r="D24" s="1489">
        <v>46</v>
      </c>
      <c r="E24" s="1490">
        <v>84</v>
      </c>
      <c r="F24" s="1491">
        <v>26</v>
      </c>
      <c r="G24" s="1492">
        <v>58</v>
      </c>
      <c r="H24" s="1493">
        <v>80</v>
      </c>
      <c r="I24" s="1494">
        <v>20</v>
      </c>
      <c r="J24" s="1495">
        <v>60</v>
      </c>
      <c r="K24" s="1493">
        <v>53</v>
      </c>
      <c r="L24" s="1494">
        <v>18</v>
      </c>
      <c r="M24" s="1495">
        <v>35</v>
      </c>
      <c r="N24" s="1496">
        <v>67</v>
      </c>
      <c r="O24" s="1497">
        <v>17</v>
      </c>
      <c r="P24" s="1498">
        <v>50</v>
      </c>
    </row>
    <row r="25" spans="1:16" ht="20.149999999999999" customHeight="1" x14ac:dyDescent="0.25">
      <c r="A25" s="1217" t="s">
        <v>696</v>
      </c>
      <c r="B25" s="1487">
        <v>138</v>
      </c>
      <c r="C25" s="1488">
        <v>51</v>
      </c>
      <c r="D25" s="1489">
        <v>87</v>
      </c>
      <c r="E25" s="1490">
        <v>141</v>
      </c>
      <c r="F25" s="1491">
        <v>47</v>
      </c>
      <c r="G25" s="1492">
        <v>94</v>
      </c>
      <c r="H25" s="1493">
        <v>129</v>
      </c>
      <c r="I25" s="1494">
        <v>30</v>
      </c>
      <c r="J25" s="1495">
        <v>99</v>
      </c>
      <c r="K25" s="1493">
        <v>140</v>
      </c>
      <c r="L25" s="1494">
        <v>44</v>
      </c>
      <c r="M25" s="1495">
        <v>96</v>
      </c>
      <c r="N25" s="1496">
        <v>136</v>
      </c>
      <c r="O25" s="1497">
        <v>33</v>
      </c>
      <c r="P25" s="1498">
        <v>103</v>
      </c>
    </row>
    <row r="26" spans="1:16" ht="20.149999999999999" customHeight="1" x14ac:dyDescent="0.25">
      <c r="A26" s="1217" t="s">
        <v>697</v>
      </c>
      <c r="B26" s="1487">
        <v>71</v>
      </c>
      <c r="C26" s="1488">
        <v>28</v>
      </c>
      <c r="D26" s="1489">
        <v>43</v>
      </c>
      <c r="E26" s="1490">
        <v>76</v>
      </c>
      <c r="F26" s="1491">
        <v>28</v>
      </c>
      <c r="G26" s="1492">
        <v>48</v>
      </c>
      <c r="H26" s="1493">
        <v>77</v>
      </c>
      <c r="I26" s="1494">
        <v>26</v>
      </c>
      <c r="J26" s="1495">
        <v>51</v>
      </c>
      <c r="K26" s="1493">
        <v>78</v>
      </c>
      <c r="L26" s="1494">
        <v>26</v>
      </c>
      <c r="M26" s="1495">
        <v>52</v>
      </c>
      <c r="N26" s="1496">
        <v>83</v>
      </c>
      <c r="O26" s="1497">
        <v>28</v>
      </c>
      <c r="P26" s="1498">
        <v>55</v>
      </c>
    </row>
    <row r="27" spans="1:16" ht="20.149999999999999" customHeight="1" x14ac:dyDescent="0.25">
      <c r="A27" s="1217" t="s">
        <v>698</v>
      </c>
      <c r="B27" s="1487">
        <v>136</v>
      </c>
      <c r="C27" s="1488">
        <v>48</v>
      </c>
      <c r="D27" s="1489">
        <v>88</v>
      </c>
      <c r="E27" s="1490">
        <v>121</v>
      </c>
      <c r="F27" s="1491">
        <v>40</v>
      </c>
      <c r="G27" s="1492">
        <v>81</v>
      </c>
      <c r="H27" s="1493">
        <v>131</v>
      </c>
      <c r="I27" s="1494">
        <v>45</v>
      </c>
      <c r="J27" s="1495">
        <v>86</v>
      </c>
      <c r="K27" s="1493">
        <v>138</v>
      </c>
      <c r="L27" s="1494">
        <v>43</v>
      </c>
      <c r="M27" s="1495">
        <v>95</v>
      </c>
      <c r="N27" s="1496">
        <v>169</v>
      </c>
      <c r="O27" s="1497">
        <v>65</v>
      </c>
      <c r="P27" s="1498">
        <v>104</v>
      </c>
    </row>
    <row r="28" spans="1:16" ht="20.149999999999999" customHeight="1" x14ac:dyDescent="0.25">
      <c r="A28" s="1217" t="s">
        <v>699</v>
      </c>
      <c r="B28" s="1487">
        <v>75</v>
      </c>
      <c r="C28" s="1488">
        <v>8</v>
      </c>
      <c r="D28" s="1489">
        <v>67</v>
      </c>
      <c r="E28" s="1490">
        <v>81</v>
      </c>
      <c r="F28" s="1491">
        <v>22</v>
      </c>
      <c r="G28" s="1492">
        <v>59</v>
      </c>
      <c r="H28" s="1493">
        <v>85</v>
      </c>
      <c r="I28" s="1494">
        <v>18</v>
      </c>
      <c r="J28" s="1495">
        <v>67</v>
      </c>
      <c r="K28" s="1493">
        <v>84</v>
      </c>
      <c r="L28" s="1494">
        <v>18</v>
      </c>
      <c r="M28" s="1495">
        <v>66</v>
      </c>
      <c r="N28" s="1496">
        <v>88</v>
      </c>
      <c r="O28" s="1497">
        <v>13</v>
      </c>
      <c r="P28" s="1498">
        <v>75</v>
      </c>
    </row>
    <row r="29" spans="1:16" ht="20.149999999999999" customHeight="1" x14ac:dyDescent="0.25">
      <c r="A29" s="1217" t="s">
        <v>490</v>
      </c>
      <c r="B29" s="1487">
        <v>147</v>
      </c>
      <c r="C29" s="1488">
        <v>48</v>
      </c>
      <c r="D29" s="1489">
        <v>99</v>
      </c>
      <c r="E29" s="1490">
        <v>160</v>
      </c>
      <c r="F29" s="1491">
        <v>48</v>
      </c>
      <c r="G29" s="1492">
        <v>112</v>
      </c>
      <c r="H29" s="1493">
        <v>166</v>
      </c>
      <c r="I29" s="1494">
        <v>61</v>
      </c>
      <c r="J29" s="1495">
        <v>105</v>
      </c>
      <c r="K29" s="1493">
        <v>166</v>
      </c>
      <c r="L29" s="1494">
        <v>61</v>
      </c>
      <c r="M29" s="1495">
        <v>105</v>
      </c>
      <c r="N29" s="1496">
        <v>169</v>
      </c>
      <c r="O29" s="1497">
        <v>62</v>
      </c>
      <c r="P29" s="1498">
        <v>107</v>
      </c>
    </row>
    <row r="30" spans="1:16" ht="20.149999999999999" customHeight="1" x14ac:dyDescent="0.25">
      <c r="A30" s="1217" t="s">
        <v>806</v>
      </c>
      <c r="B30" s="1487">
        <v>190</v>
      </c>
      <c r="C30" s="1488">
        <v>4</v>
      </c>
      <c r="D30" s="1489">
        <v>186</v>
      </c>
      <c r="E30" s="1490">
        <v>200</v>
      </c>
      <c r="F30" s="1491">
        <v>4</v>
      </c>
      <c r="G30" s="1492">
        <v>196</v>
      </c>
      <c r="H30" s="1493">
        <v>200</v>
      </c>
      <c r="I30" s="1494">
        <v>3</v>
      </c>
      <c r="J30" s="1495">
        <v>197</v>
      </c>
      <c r="K30" s="1493">
        <v>203</v>
      </c>
      <c r="L30" s="1494">
        <v>3</v>
      </c>
      <c r="M30" s="1495">
        <v>200</v>
      </c>
      <c r="N30" s="1496">
        <v>257</v>
      </c>
      <c r="O30" s="1497">
        <v>2</v>
      </c>
      <c r="P30" s="1498">
        <v>255</v>
      </c>
    </row>
    <row r="31" spans="1:16" ht="20.149999999999999" customHeight="1" x14ac:dyDescent="0.25">
      <c r="A31" s="1212" t="s">
        <v>807</v>
      </c>
      <c r="B31" s="1487">
        <v>3230</v>
      </c>
      <c r="C31" s="1488">
        <v>883</v>
      </c>
      <c r="D31" s="1489">
        <v>2347</v>
      </c>
      <c r="E31" s="1490">
        <v>3270</v>
      </c>
      <c r="F31" s="1491">
        <v>897</v>
      </c>
      <c r="G31" s="1492">
        <v>2373</v>
      </c>
      <c r="H31" s="1493">
        <v>3183</v>
      </c>
      <c r="I31" s="1494">
        <v>836</v>
      </c>
      <c r="J31" s="1495">
        <v>2347</v>
      </c>
      <c r="K31" s="1493">
        <v>3210</v>
      </c>
      <c r="L31" s="1494">
        <v>836</v>
      </c>
      <c r="M31" s="1495">
        <v>2374</v>
      </c>
      <c r="N31" s="1496">
        <v>3332</v>
      </c>
      <c r="O31" s="1497">
        <v>832</v>
      </c>
      <c r="P31" s="1498">
        <v>2500</v>
      </c>
    </row>
    <row r="32" spans="1:16" ht="20.149999999999999" customHeight="1" x14ac:dyDescent="0.25">
      <c r="A32" s="1223"/>
      <c r="B32" s="1514"/>
      <c r="C32" s="1515"/>
      <c r="D32" s="1516"/>
      <c r="E32" s="1517"/>
      <c r="F32" s="1518"/>
      <c r="G32" s="1519"/>
      <c r="H32" s="1520"/>
      <c r="I32" s="1521"/>
      <c r="J32" s="1522"/>
      <c r="K32" s="1520"/>
      <c r="L32" s="1521"/>
      <c r="M32" s="1522"/>
      <c r="N32" s="1523"/>
      <c r="O32" s="1524"/>
      <c r="P32" s="1525"/>
    </row>
    <row r="33" spans="1:16" ht="30" customHeight="1" x14ac:dyDescent="0.25">
      <c r="A33" s="1526" t="s">
        <v>808</v>
      </c>
      <c r="B33" s="1527">
        <v>7248</v>
      </c>
      <c r="C33" s="1528">
        <v>2287</v>
      </c>
      <c r="D33" s="1529">
        <v>4961</v>
      </c>
      <c r="E33" s="1530">
        <v>7244</v>
      </c>
      <c r="F33" s="1531">
        <v>2341</v>
      </c>
      <c r="G33" s="1532">
        <v>4903</v>
      </c>
      <c r="H33" s="1533">
        <v>6890</v>
      </c>
      <c r="I33" s="1534">
        <v>2234</v>
      </c>
      <c r="J33" s="1535">
        <v>4656</v>
      </c>
      <c r="K33" s="1533">
        <v>6849</v>
      </c>
      <c r="L33" s="1534">
        <v>2201</v>
      </c>
      <c r="M33" s="1535">
        <v>4648</v>
      </c>
      <c r="N33" s="1536">
        <v>7064</v>
      </c>
      <c r="O33" s="1537">
        <v>2190</v>
      </c>
      <c r="P33" s="1538">
        <v>4874</v>
      </c>
    </row>
    <row r="34" spans="1:16" ht="15" customHeight="1" x14ac:dyDescent="0.25">
      <c r="A34" s="1023"/>
      <c r="B34" s="1539"/>
      <c r="C34" s="1539"/>
      <c r="D34" s="1539"/>
      <c r="E34" s="1540"/>
      <c r="F34" s="1540"/>
      <c r="G34" s="1540"/>
      <c r="H34" s="1540"/>
      <c r="I34" s="1540"/>
      <c r="J34" s="1540"/>
      <c r="K34" s="1540"/>
      <c r="L34" s="1540"/>
      <c r="M34" s="1540"/>
      <c r="N34" s="1541"/>
      <c r="O34" s="1541"/>
      <c r="P34" s="1541"/>
    </row>
    <row r="35" spans="1:16" ht="14.5" customHeight="1" x14ac:dyDescent="0.25">
      <c r="A35" s="2483" t="s">
        <v>809</v>
      </c>
      <c r="B35" s="2483" t="s">
        <v>14</v>
      </c>
      <c r="C35" s="2483" t="s">
        <v>14</v>
      </c>
      <c r="D35" s="2483" t="s">
        <v>14</v>
      </c>
      <c r="E35" s="2483" t="s">
        <v>14</v>
      </c>
      <c r="F35" s="2483" t="s">
        <v>14</v>
      </c>
      <c r="G35" s="2483" t="s">
        <v>14</v>
      </c>
      <c r="H35" s="2483" t="s">
        <v>14</v>
      </c>
      <c r="I35" s="2483" t="s">
        <v>14</v>
      </c>
      <c r="J35" s="2483" t="s">
        <v>14</v>
      </c>
      <c r="K35" s="2483" t="s">
        <v>14</v>
      </c>
      <c r="L35" s="2483" t="s">
        <v>14</v>
      </c>
      <c r="M35" s="2483" t="s">
        <v>14</v>
      </c>
      <c r="N35" s="2483" t="s">
        <v>14</v>
      </c>
      <c r="O35" s="2483" t="s">
        <v>14</v>
      </c>
      <c r="P35" s="2483" t="s">
        <v>14</v>
      </c>
    </row>
    <row r="36" spans="1:16" ht="10.4" customHeight="1" x14ac:dyDescent="0.25">
      <c r="A36" s="1542"/>
      <c r="B36" s="285"/>
      <c r="C36" s="285"/>
      <c r="D36" s="285"/>
      <c r="E36" s="285"/>
      <c r="F36" s="285"/>
      <c r="G36" s="285"/>
      <c r="H36" s="285"/>
      <c r="I36" s="285"/>
      <c r="J36" s="285"/>
      <c r="K36" s="285"/>
      <c r="L36" s="285"/>
      <c r="M36" s="285"/>
      <c r="N36" s="285"/>
      <c r="O36" s="285"/>
      <c r="P36" s="285"/>
    </row>
    <row r="37" spans="1:16" ht="10.4" customHeight="1" x14ac:dyDescent="0.25">
      <c r="A37" s="1543"/>
      <c r="B37" s="1543"/>
      <c r="C37" s="1543"/>
      <c r="D37" s="1543"/>
      <c r="E37" s="1543"/>
      <c r="F37" s="1543"/>
      <c r="G37" s="1543"/>
      <c r="H37" s="1543"/>
      <c r="I37" s="1543"/>
      <c r="J37" s="1543"/>
      <c r="K37" s="1543"/>
      <c r="L37" s="1543"/>
      <c r="M37" s="1543"/>
      <c r="N37" s="1543"/>
      <c r="O37" s="1543"/>
      <c r="P37" s="1543"/>
    </row>
  </sheetData>
  <mergeCells count="7">
    <mergeCell ref="A35:P35"/>
    <mergeCell ref="A2:P2"/>
    <mergeCell ref="B3:D3"/>
    <mergeCell ref="E3:G3"/>
    <mergeCell ref="H3:J3"/>
    <mergeCell ref="K3:M3"/>
    <mergeCell ref="N3:P3"/>
  </mergeCells>
  <hyperlinks>
    <hyperlink ref="A1" location="ToC!A2" display="Back to Table of Contents" xr:uid="{5161CEF1-C0C8-4899-984F-7EAB8C1342CE}"/>
  </hyperlinks>
  <pageMargins left="0.5" right="0.5" top="0.5" bottom="0.5" header="0.25" footer="0.25"/>
  <pageSetup scale="61" orientation="landscape" r:id="rId1"/>
  <headerFooter>
    <oddFooter>&amp;L&amp;G&amp;C&amp;"Scotia,Regular"&amp;9Supplementary Financial Information (SFI)&amp;R22&amp;"Scotia,Regular"&amp;7</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751BA-18B4-4E19-AA5E-0EC8E778E8F9}">
  <sheetPr>
    <pageSetUpPr fitToPage="1"/>
  </sheetPr>
  <dimension ref="A1:P53"/>
  <sheetViews>
    <sheetView showGridLines="0" zoomScaleNormal="100" workbookViewId="0"/>
  </sheetViews>
  <sheetFormatPr defaultRowHeight="12.5" x14ac:dyDescent="0.25"/>
  <cols>
    <col min="1" max="1" width="77.7265625" style="23" customWidth="1"/>
    <col min="2" max="2" width="7.1796875" style="23" customWidth="1"/>
    <col min="3" max="3" width="8.7265625" style="23" customWidth="1"/>
    <col min="4" max="4" width="8.81640625" style="23" customWidth="1"/>
    <col min="5" max="6" width="7.1796875" style="23" customWidth="1"/>
    <col min="7" max="7" width="7.81640625" style="23" customWidth="1"/>
    <col min="8" max="16" width="7.1796875" style="23" customWidth="1"/>
    <col min="17" max="16384" width="8.7265625" style="23"/>
  </cols>
  <sheetData>
    <row r="1" spans="1:16" ht="20" customHeight="1" x14ac:dyDescent="0.25">
      <c r="A1" s="22" t="s">
        <v>12</v>
      </c>
    </row>
    <row r="2" spans="1:16" ht="25.4" customHeight="1" x14ac:dyDescent="0.25">
      <c r="A2" s="2551" t="s">
        <v>810</v>
      </c>
      <c r="B2" s="2551" t="s">
        <v>14</v>
      </c>
      <c r="C2" s="2551" t="s">
        <v>14</v>
      </c>
      <c r="D2" s="2551" t="s">
        <v>14</v>
      </c>
      <c r="E2" s="2551" t="s">
        <v>14</v>
      </c>
      <c r="F2" s="2551" t="s">
        <v>14</v>
      </c>
      <c r="G2" s="2551" t="s">
        <v>14</v>
      </c>
      <c r="H2" s="2551" t="s">
        <v>14</v>
      </c>
      <c r="I2" s="2551" t="s">
        <v>14</v>
      </c>
      <c r="J2" s="2551" t="s">
        <v>14</v>
      </c>
      <c r="K2" s="2551" t="s">
        <v>14</v>
      </c>
      <c r="L2" s="2551" t="s">
        <v>14</v>
      </c>
      <c r="M2" s="2551" t="s">
        <v>14</v>
      </c>
      <c r="N2" s="2551" t="s">
        <v>14</v>
      </c>
      <c r="O2" s="2551" t="s">
        <v>14</v>
      </c>
      <c r="P2" s="2551" t="s">
        <v>14</v>
      </c>
    </row>
    <row r="3" spans="1:16" ht="15" customHeight="1" x14ac:dyDescent="0.25">
      <c r="A3" s="1544"/>
      <c r="B3" s="1545" t="s">
        <v>167</v>
      </c>
      <c r="C3" s="1546"/>
      <c r="D3" s="1547"/>
      <c r="E3" s="1548" t="s">
        <v>168</v>
      </c>
      <c r="F3" s="1549"/>
      <c r="G3" s="1550"/>
      <c r="H3" s="1548" t="s">
        <v>169</v>
      </c>
      <c r="I3" s="1549"/>
      <c r="J3" s="1550"/>
      <c r="K3" s="1548" t="s">
        <v>170</v>
      </c>
      <c r="L3" s="1549"/>
      <c r="M3" s="1550"/>
      <c r="N3" s="1548" t="s">
        <v>171</v>
      </c>
      <c r="O3" s="1549"/>
      <c r="P3" s="1549"/>
    </row>
    <row r="4" spans="1:16" ht="15" customHeight="1" x14ac:dyDescent="0.25">
      <c r="A4" s="1551"/>
      <c r="B4" s="1552" t="s">
        <v>811</v>
      </c>
      <c r="C4" s="1553" t="s">
        <v>811</v>
      </c>
      <c r="D4" s="1554" t="s">
        <v>517</v>
      </c>
      <c r="E4" s="1555" t="s">
        <v>812</v>
      </c>
      <c r="F4" s="1556" t="s">
        <v>812</v>
      </c>
      <c r="G4" s="1557" t="s">
        <v>405</v>
      </c>
      <c r="H4" s="1555" t="s">
        <v>812</v>
      </c>
      <c r="I4" s="1556" t="s">
        <v>812</v>
      </c>
      <c r="J4" s="1557" t="s">
        <v>405</v>
      </c>
      <c r="K4" s="1555" t="s">
        <v>812</v>
      </c>
      <c r="L4" s="1556" t="s">
        <v>812</v>
      </c>
      <c r="M4" s="1557" t="s">
        <v>405</v>
      </c>
      <c r="N4" s="1555" t="s">
        <v>812</v>
      </c>
      <c r="O4" s="1556" t="s">
        <v>812</v>
      </c>
      <c r="P4" s="1558" t="s">
        <v>405</v>
      </c>
    </row>
    <row r="5" spans="1:16" ht="15" customHeight="1" x14ac:dyDescent="0.25">
      <c r="A5" s="1559"/>
      <c r="B5" s="1560" t="s">
        <v>813</v>
      </c>
      <c r="C5" s="1561">
        <v>3</v>
      </c>
      <c r="D5" s="1562" t="s">
        <v>814</v>
      </c>
      <c r="E5" s="1563" t="s">
        <v>815</v>
      </c>
      <c r="F5" s="1564">
        <v>3</v>
      </c>
      <c r="G5" s="1565" t="s">
        <v>816</v>
      </c>
      <c r="H5" s="1563" t="s">
        <v>815</v>
      </c>
      <c r="I5" s="1564">
        <v>3</v>
      </c>
      <c r="J5" s="1565" t="s">
        <v>816</v>
      </c>
      <c r="K5" s="1563" t="s">
        <v>815</v>
      </c>
      <c r="L5" s="1564">
        <v>3</v>
      </c>
      <c r="M5" s="1565" t="s">
        <v>816</v>
      </c>
      <c r="N5" s="1563" t="s">
        <v>815</v>
      </c>
      <c r="O5" s="1564">
        <v>3</v>
      </c>
      <c r="P5" s="1566" t="s">
        <v>816</v>
      </c>
    </row>
    <row r="6" spans="1:16" ht="15" customHeight="1" x14ac:dyDescent="0.25">
      <c r="A6" s="1010" t="s">
        <v>817</v>
      </c>
      <c r="B6" s="1567"/>
      <c r="C6" s="1568"/>
      <c r="D6" s="1569"/>
      <c r="E6" s="1570"/>
      <c r="F6" s="1571"/>
      <c r="G6" s="1572"/>
      <c r="H6" s="1570"/>
      <c r="I6" s="1571"/>
      <c r="J6" s="1572"/>
      <c r="K6" s="1570"/>
      <c r="L6" s="1571"/>
      <c r="M6" s="1572"/>
      <c r="N6" s="1570"/>
      <c r="O6" s="1571"/>
      <c r="P6" s="1573"/>
    </row>
    <row r="7" spans="1:16" ht="15" customHeight="1" x14ac:dyDescent="0.25">
      <c r="A7" s="1574" t="s">
        <v>711</v>
      </c>
      <c r="B7" s="1575">
        <v>12</v>
      </c>
      <c r="C7" s="1576">
        <v>424</v>
      </c>
      <c r="D7" s="1577">
        <v>436</v>
      </c>
      <c r="E7" s="1578">
        <v>21</v>
      </c>
      <c r="F7" s="1579">
        <v>333</v>
      </c>
      <c r="G7" s="1580">
        <v>354</v>
      </c>
      <c r="H7" s="1578">
        <v>5</v>
      </c>
      <c r="I7" s="1579">
        <v>315</v>
      </c>
      <c r="J7" s="1580">
        <v>320</v>
      </c>
      <c r="K7" s="1578">
        <v>220</v>
      </c>
      <c r="L7" s="1579">
        <v>393</v>
      </c>
      <c r="M7" s="1580">
        <v>613</v>
      </c>
      <c r="N7" s="1578">
        <v>45</v>
      </c>
      <c r="O7" s="1579">
        <v>378</v>
      </c>
      <c r="P7" s="1581">
        <v>423</v>
      </c>
    </row>
    <row r="8" spans="1:16" ht="15" customHeight="1" x14ac:dyDescent="0.25">
      <c r="A8" s="1574" t="s">
        <v>712</v>
      </c>
      <c r="B8" s="1575">
        <v>11</v>
      </c>
      <c r="C8" s="1576">
        <v>129</v>
      </c>
      <c r="D8" s="1577">
        <v>140</v>
      </c>
      <c r="E8" s="1578">
        <v>1</v>
      </c>
      <c r="F8" s="1579">
        <v>139</v>
      </c>
      <c r="G8" s="1580">
        <v>140</v>
      </c>
      <c r="H8" s="1578">
        <v>4</v>
      </c>
      <c r="I8" s="1579">
        <v>132</v>
      </c>
      <c r="J8" s="1580">
        <v>136</v>
      </c>
      <c r="K8" s="1578">
        <v>97</v>
      </c>
      <c r="L8" s="1579">
        <v>95</v>
      </c>
      <c r="M8" s="1580">
        <v>192</v>
      </c>
      <c r="N8" s="1578">
        <v>6</v>
      </c>
      <c r="O8" s="1579">
        <v>109</v>
      </c>
      <c r="P8" s="1581">
        <v>115</v>
      </c>
    </row>
    <row r="9" spans="1:16" ht="15" customHeight="1" x14ac:dyDescent="0.25">
      <c r="A9" s="931" t="s">
        <v>713</v>
      </c>
      <c r="B9" s="1575">
        <v>23</v>
      </c>
      <c r="C9" s="1576">
        <v>553</v>
      </c>
      <c r="D9" s="1577">
        <v>576</v>
      </c>
      <c r="E9" s="1578">
        <v>22</v>
      </c>
      <c r="F9" s="1579">
        <v>472</v>
      </c>
      <c r="G9" s="1580">
        <v>494</v>
      </c>
      <c r="H9" s="1578">
        <v>9</v>
      </c>
      <c r="I9" s="1579">
        <v>447</v>
      </c>
      <c r="J9" s="1580">
        <v>456</v>
      </c>
      <c r="K9" s="1578">
        <v>317</v>
      </c>
      <c r="L9" s="1579">
        <v>488</v>
      </c>
      <c r="M9" s="1580">
        <v>805</v>
      </c>
      <c r="N9" s="1578">
        <v>51</v>
      </c>
      <c r="O9" s="1579">
        <v>487</v>
      </c>
      <c r="P9" s="1581">
        <v>538</v>
      </c>
    </row>
    <row r="10" spans="1:16" ht="15" customHeight="1" x14ac:dyDescent="0.25">
      <c r="A10" s="1574" t="s">
        <v>711</v>
      </c>
      <c r="B10" s="1575">
        <v>45</v>
      </c>
      <c r="C10" s="1576">
        <v>405</v>
      </c>
      <c r="D10" s="1577">
        <v>450</v>
      </c>
      <c r="E10" s="1578">
        <v>32</v>
      </c>
      <c r="F10" s="1579">
        <v>468</v>
      </c>
      <c r="G10" s="1580">
        <v>500</v>
      </c>
      <c r="H10" s="1578">
        <v>28</v>
      </c>
      <c r="I10" s="1579">
        <v>441</v>
      </c>
      <c r="J10" s="1580">
        <v>469</v>
      </c>
      <c r="K10" s="1578">
        <v>2</v>
      </c>
      <c r="L10" s="1579">
        <v>455</v>
      </c>
      <c r="M10" s="1580">
        <v>457</v>
      </c>
      <c r="N10" s="1578">
        <v>4</v>
      </c>
      <c r="O10" s="1579">
        <v>508</v>
      </c>
      <c r="P10" s="1581">
        <v>512</v>
      </c>
    </row>
    <row r="11" spans="1:16" ht="15" customHeight="1" x14ac:dyDescent="0.25">
      <c r="A11" s="1574" t="s">
        <v>818</v>
      </c>
      <c r="B11" s="1575">
        <v>8</v>
      </c>
      <c r="C11" s="1576">
        <v>78</v>
      </c>
      <c r="D11" s="1577">
        <v>86</v>
      </c>
      <c r="E11" s="1578">
        <v>5</v>
      </c>
      <c r="F11" s="1579">
        <v>89</v>
      </c>
      <c r="G11" s="1580">
        <v>94</v>
      </c>
      <c r="H11" s="1578">
        <v>10</v>
      </c>
      <c r="I11" s="1579">
        <v>84</v>
      </c>
      <c r="J11" s="1580">
        <v>94</v>
      </c>
      <c r="K11" s="1578">
        <v>24</v>
      </c>
      <c r="L11" s="1579">
        <v>68</v>
      </c>
      <c r="M11" s="1580">
        <v>92</v>
      </c>
      <c r="N11" s="1578">
        <v>23</v>
      </c>
      <c r="O11" s="1579">
        <v>67</v>
      </c>
      <c r="P11" s="1581">
        <v>90</v>
      </c>
    </row>
    <row r="12" spans="1:16" ht="15" customHeight="1" x14ac:dyDescent="0.25">
      <c r="A12" s="931" t="s">
        <v>721</v>
      </c>
      <c r="B12" s="1575">
        <v>53</v>
      </c>
      <c r="C12" s="1576">
        <v>483</v>
      </c>
      <c r="D12" s="1577">
        <v>536</v>
      </c>
      <c r="E12" s="1578">
        <v>37</v>
      </c>
      <c r="F12" s="1579">
        <v>557</v>
      </c>
      <c r="G12" s="1582">
        <v>594</v>
      </c>
      <c r="H12" s="1578">
        <v>38</v>
      </c>
      <c r="I12" s="1579">
        <v>525</v>
      </c>
      <c r="J12" s="1582">
        <v>563</v>
      </c>
      <c r="K12" s="1578">
        <v>26</v>
      </c>
      <c r="L12" s="1579">
        <v>523</v>
      </c>
      <c r="M12" s="1582">
        <v>549</v>
      </c>
      <c r="N12" s="1578">
        <v>27</v>
      </c>
      <c r="O12" s="1579">
        <v>575</v>
      </c>
      <c r="P12" s="1583">
        <v>602</v>
      </c>
    </row>
    <row r="13" spans="1:16" ht="15" customHeight="1" x14ac:dyDescent="0.25">
      <c r="A13" s="931" t="s">
        <v>722</v>
      </c>
      <c r="B13" s="1575">
        <v>1</v>
      </c>
      <c r="C13" s="1576">
        <v>3</v>
      </c>
      <c r="D13" s="1577">
        <v>4</v>
      </c>
      <c r="E13" s="1578">
        <v>1</v>
      </c>
      <c r="F13" s="1579">
        <v>3</v>
      </c>
      <c r="G13" s="1582">
        <v>4</v>
      </c>
      <c r="H13" s="1578">
        <v>4</v>
      </c>
      <c r="I13" s="1579">
        <v>0</v>
      </c>
      <c r="J13" s="1582">
        <v>4</v>
      </c>
      <c r="K13" s="1578">
        <v>2</v>
      </c>
      <c r="L13" s="1579">
        <v>0</v>
      </c>
      <c r="M13" s="1582">
        <v>2</v>
      </c>
      <c r="N13" s="1578">
        <v>2</v>
      </c>
      <c r="O13" s="1579">
        <v>2</v>
      </c>
      <c r="P13" s="1583">
        <v>4</v>
      </c>
    </row>
    <row r="14" spans="1:16" ht="15" customHeight="1" x14ac:dyDescent="0.25">
      <c r="A14" s="931" t="s">
        <v>726</v>
      </c>
      <c r="B14" s="1575">
        <v>-4</v>
      </c>
      <c r="C14" s="1576">
        <v>64</v>
      </c>
      <c r="D14" s="1577">
        <v>60</v>
      </c>
      <c r="E14" s="1578">
        <v>10</v>
      </c>
      <c r="F14" s="1579">
        <v>10</v>
      </c>
      <c r="G14" s="1582">
        <v>20</v>
      </c>
      <c r="H14" s="1578">
        <v>16</v>
      </c>
      <c r="I14" s="1579">
        <v>3</v>
      </c>
      <c r="J14" s="1582">
        <v>19</v>
      </c>
      <c r="K14" s="1578">
        <v>-1</v>
      </c>
      <c r="L14" s="1579">
        <v>41</v>
      </c>
      <c r="M14" s="1582">
        <v>40</v>
      </c>
      <c r="N14" s="1578">
        <v>18</v>
      </c>
      <c r="O14" s="1579">
        <v>0</v>
      </c>
      <c r="P14" s="1583">
        <v>18</v>
      </c>
    </row>
    <row r="15" spans="1:16" ht="15" customHeight="1" x14ac:dyDescent="0.25">
      <c r="A15" s="931" t="s">
        <v>546</v>
      </c>
      <c r="B15" s="1575">
        <v>1</v>
      </c>
      <c r="C15" s="1576">
        <v>0</v>
      </c>
      <c r="D15" s="1577">
        <v>1</v>
      </c>
      <c r="E15" s="1578">
        <v>1</v>
      </c>
      <c r="F15" s="1579">
        <v>0</v>
      </c>
      <c r="G15" s="1582">
        <v>1</v>
      </c>
      <c r="H15" s="1578">
        <v>-1</v>
      </c>
      <c r="I15" s="1579">
        <v>0</v>
      </c>
      <c r="J15" s="1582">
        <v>-1</v>
      </c>
      <c r="K15" s="1578">
        <v>1</v>
      </c>
      <c r="L15" s="1579">
        <v>0</v>
      </c>
      <c r="M15" s="1582">
        <v>1</v>
      </c>
      <c r="N15" s="1578">
        <v>0</v>
      </c>
      <c r="O15" s="1579">
        <v>0</v>
      </c>
      <c r="P15" s="1583">
        <v>0</v>
      </c>
    </row>
    <row r="16" spans="1:16" ht="15" customHeight="1" x14ac:dyDescent="0.25">
      <c r="A16" s="931" t="s">
        <v>819</v>
      </c>
      <c r="B16" s="1575">
        <v>74</v>
      </c>
      <c r="C16" s="1576">
        <v>1103</v>
      </c>
      <c r="D16" s="1577">
        <v>1177</v>
      </c>
      <c r="E16" s="1578">
        <v>71</v>
      </c>
      <c r="F16" s="1579">
        <v>1042</v>
      </c>
      <c r="G16" s="1582">
        <v>1113</v>
      </c>
      <c r="H16" s="1578">
        <v>66</v>
      </c>
      <c r="I16" s="1579">
        <v>975</v>
      </c>
      <c r="J16" s="1582">
        <v>1041</v>
      </c>
      <c r="K16" s="1578">
        <v>345</v>
      </c>
      <c r="L16" s="1579">
        <v>1052</v>
      </c>
      <c r="M16" s="1582">
        <v>1397</v>
      </c>
      <c r="N16" s="1578">
        <v>98</v>
      </c>
      <c r="O16" s="1579">
        <v>1064</v>
      </c>
      <c r="P16" s="1583">
        <v>1162</v>
      </c>
    </row>
    <row r="17" spans="1:16" ht="15" customHeight="1" x14ac:dyDescent="0.25">
      <c r="A17" s="1574" t="s">
        <v>820</v>
      </c>
      <c r="B17" s="1575">
        <v>0</v>
      </c>
      <c r="C17" s="1576">
        <v>0</v>
      </c>
      <c r="D17" s="1577">
        <v>0</v>
      </c>
      <c r="E17" s="1578">
        <v>0</v>
      </c>
      <c r="F17" s="1579">
        <v>0</v>
      </c>
      <c r="G17" s="1580">
        <v>0</v>
      </c>
      <c r="H17" s="1578">
        <v>0</v>
      </c>
      <c r="I17" s="1579">
        <v>0</v>
      </c>
      <c r="J17" s="1580">
        <v>0</v>
      </c>
      <c r="K17" s="1578">
        <v>0</v>
      </c>
      <c r="L17" s="1579">
        <v>0</v>
      </c>
      <c r="M17" s="1580">
        <v>0</v>
      </c>
      <c r="N17" s="1578">
        <v>0</v>
      </c>
      <c r="O17" s="1579">
        <v>0</v>
      </c>
      <c r="P17" s="1581">
        <v>0</v>
      </c>
    </row>
    <row r="18" spans="1:16" ht="15" customHeight="1" x14ac:dyDescent="0.25">
      <c r="A18" s="1574" t="s">
        <v>821</v>
      </c>
      <c r="B18" s="1575">
        <v>0</v>
      </c>
      <c r="C18" s="1576">
        <v>0</v>
      </c>
      <c r="D18" s="1577">
        <v>0</v>
      </c>
      <c r="E18" s="1578">
        <v>1</v>
      </c>
      <c r="F18" s="1579">
        <v>0</v>
      </c>
      <c r="G18" s="1580">
        <v>1</v>
      </c>
      <c r="H18" s="1578">
        <v>-1</v>
      </c>
      <c r="I18" s="1579">
        <v>0</v>
      </c>
      <c r="J18" s="1580">
        <v>-1</v>
      </c>
      <c r="K18" s="1578">
        <v>1</v>
      </c>
      <c r="L18" s="1579">
        <v>0</v>
      </c>
      <c r="M18" s="1580">
        <v>1</v>
      </c>
      <c r="N18" s="1578">
        <v>0</v>
      </c>
      <c r="O18" s="1579">
        <v>0</v>
      </c>
      <c r="P18" s="1581">
        <v>0</v>
      </c>
    </row>
    <row r="19" spans="1:16" ht="15" customHeight="1" x14ac:dyDescent="0.25">
      <c r="A19" s="1574" t="s">
        <v>752</v>
      </c>
      <c r="B19" s="1575">
        <v>0</v>
      </c>
      <c r="C19" s="1576">
        <v>0</v>
      </c>
      <c r="D19" s="1577">
        <v>0</v>
      </c>
      <c r="E19" s="1578">
        <v>0</v>
      </c>
      <c r="F19" s="1579">
        <v>0</v>
      </c>
      <c r="G19" s="1580">
        <v>0</v>
      </c>
      <c r="H19" s="1578">
        <v>0</v>
      </c>
      <c r="I19" s="1579">
        <v>0</v>
      </c>
      <c r="J19" s="1580">
        <v>0</v>
      </c>
      <c r="K19" s="1578">
        <v>0</v>
      </c>
      <c r="L19" s="1579">
        <v>0</v>
      </c>
      <c r="M19" s="1580">
        <v>0</v>
      </c>
      <c r="N19" s="1578">
        <v>0</v>
      </c>
      <c r="O19" s="1579">
        <v>0</v>
      </c>
      <c r="P19" s="1581">
        <v>0</v>
      </c>
    </row>
    <row r="20" spans="1:16" ht="15" customHeight="1" x14ac:dyDescent="0.25">
      <c r="A20" s="1574" t="s">
        <v>822</v>
      </c>
      <c r="B20" s="1575">
        <v>0</v>
      </c>
      <c r="C20" s="1576">
        <v>0</v>
      </c>
      <c r="D20" s="1577">
        <v>0</v>
      </c>
      <c r="E20" s="1578">
        <v>0</v>
      </c>
      <c r="F20" s="1579">
        <v>0</v>
      </c>
      <c r="G20" s="1580">
        <v>0</v>
      </c>
      <c r="H20" s="1578">
        <v>0</v>
      </c>
      <c r="I20" s="1579">
        <v>0</v>
      </c>
      <c r="J20" s="1580">
        <v>0</v>
      </c>
      <c r="K20" s="1578">
        <v>0</v>
      </c>
      <c r="L20" s="1579">
        <v>0</v>
      </c>
      <c r="M20" s="1580">
        <v>0</v>
      </c>
      <c r="N20" s="1578">
        <v>0</v>
      </c>
      <c r="O20" s="1579">
        <v>0</v>
      </c>
      <c r="P20" s="1581">
        <v>0</v>
      </c>
    </row>
    <row r="21" spans="1:16" ht="15" customHeight="1" x14ac:dyDescent="0.25">
      <c r="A21" s="1574" t="s">
        <v>649</v>
      </c>
      <c r="B21" s="1575">
        <v>-1</v>
      </c>
      <c r="C21" s="1576">
        <v>0</v>
      </c>
      <c r="D21" s="1584">
        <v>-1</v>
      </c>
      <c r="E21" s="1578">
        <v>-1</v>
      </c>
      <c r="F21" s="1579">
        <v>0</v>
      </c>
      <c r="G21" s="1580">
        <v>-1</v>
      </c>
      <c r="H21" s="1578">
        <v>1</v>
      </c>
      <c r="I21" s="1579">
        <v>0</v>
      </c>
      <c r="J21" s="1580">
        <v>1</v>
      </c>
      <c r="K21" s="1578">
        <v>0</v>
      </c>
      <c r="L21" s="1579">
        <v>0</v>
      </c>
      <c r="M21" s="1580">
        <v>0</v>
      </c>
      <c r="N21" s="1578">
        <v>0</v>
      </c>
      <c r="O21" s="1579">
        <v>0</v>
      </c>
      <c r="P21" s="1581">
        <v>0</v>
      </c>
    </row>
    <row r="22" spans="1:16" ht="15" customHeight="1" x14ac:dyDescent="0.25">
      <c r="A22" s="1585" t="s">
        <v>823</v>
      </c>
      <c r="B22" s="1586">
        <v>-1</v>
      </c>
      <c r="C22" s="1587">
        <v>0</v>
      </c>
      <c r="D22" s="1588">
        <v>-1</v>
      </c>
      <c r="E22" s="1589">
        <v>0</v>
      </c>
      <c r="F22" s="1590">
        <v>0</v>
      </c>
      <c r="G22" s="1591">
        <v>0</v>
      </c>
      <c r="H22" s="1589">
        <v>0</v>
      </c>
      <c r="I22" s="1590">
        <v>0</v>
      </c>
      <c r="J22" s="1591">
        <v>0</v>
      </c>
      <c r="K22" s="1589">
        <v>1</v>
      </c>
      <c r="L22" s="1590">
        <v>0</v>
      </c>
      <c r="M22" s="1591">
        <v>1</v>
      </c>
      <c r="N22" s="1589">
        <v>0</v>
      </c>
      <c r="O22" s="1590">
        <v>0</v>
      </c>
      <c r="P22" s="1592">
        <v>0</v>
      </c>
    </row>
    <row r="23" spans="1:16" ht="15" customHeight="1" x14ac:dyDescent="0.25">
      <c r="A23" s="1390" t="s">
        <v>824</v>
      </c>
      <c r="B23" s="1593">
        <v>73</v>
      </c>
      <c r="C23" s="1594">
        <v>1103</v>
      </c>
      <c r="D23" s="1595">
        <v>1176</v>
      </c>
      <c r="E23" s="1596">
        <v>71</v>
      </c>
      <c r="F23" s="1597">
        <v>1042</v>
      </c>
      <c r="G23" s="1598">
        <v>1113</v>
      </c>
      <c r="H23" s="1596">
        <v>66</v>
      </c>
      <c r="I23" s="1597">
        <v>975</v>
      </c>
      <c r="J23" s="1598">
        <v>1041</v>
      </c>
      <c r="K23" s="1596">
        <v>346</v>
      </c>
      <c r="L23" s="1597">
        <v>1052</v>
      </c>
      <c r="M23" s="1598">
        <v>1398</v>
      </c>
      <c r="N23" s="1596">
        <v>98</v>
      </c>
      <c r="O23" s="1597">
        <v>1064</v>
      </c>
      <c r="P23" s="1599">
        <v>1162</v>
      </c>
    </row>
    <row r="24" spans="1:16" ht="15" customHeight="1" x14ac:dyDescent="0.25">
      <c r="A24" s="1010"/>
      <c r="B24" s="1600"/>
      <c r="C24" s="1601"/>
      <c r="D24" s="1602"/>
      <c r="E24" s="1600"/>
      <c r="F24" s="1601"/>
      <c r="G24" s="1602"/>
      <c r="H24" s="1570"/>
      <c r="I24" s="1571"/>
      <c r="J24" s="1572"/>
      <c r="K24" s="1570"/>
      <c r="L24" s="1571"/>
      <c r="M24" s="1572"/>
      <c r="N24" s="1570"/>
      <c r="O24" s="1571"/>
      <c r="P24" s="1573"/>
    </row>
    <row r="25" spans="1:16" ht="15" customHeight="1" x14ac:dyDescent="0.25">
      <c r="A25" s="1603" t="s">
        <v>825</v>
      </c>
      <c r="B25" s="1604"/>
      <c r="C25" s="1605"/>
      <c r="D25" s="1606"/>
      <c r="E25" s="1604"/>
      <c r="F25" s="1605"/>
      <c r="G25" s="1606"/>
      <c r="H25" s="1607"/>
      <c r="I25" s="1608"/>
      <c r="J25" s="1609"/>
      <c r="K25" s="1607"/>
      <c r="L25" s="1608"/>
      <c r="M25" s="1609"/>
      <c r="N25" s="1607"/>
      <c r="O25" s="1608"/>
      <c r="P25" s="1610"/>
    </row>
    <row r="26" spans="1:16" ht="15" customHeight="1" x14ac:dyDescent="0.25">
      <c r="A26" s="1574" t="s">
        <v>711</v>
      </c>
      <c r="B26" s="1575">
        <v>1</v>
      </c>
      <c r="C26" s="1576">
        <v>45</v>
      </c>
      <c r="D26" s="1611">
        <v>46</v>
      </c>
      <c r="E26" s="1578">
        <v>2</v>
      </c>
      <c r="F26" s="1579">
        <v>36</v>
      </c>
      <c r="G26" s="1612">
        <v>38</v>
      </c>
      <c r="H26" s="1578">
        <v>1</v>
      </c>
      <c r="I26" s="1579">
        <v>34</v>
      </c>
      <c r="J26" s="1580">
        <v>35</v>
      </c>
      <c r="K26" s="1578">
        <v>24</v>
      </c>
      <c r="L26" s="1579">
        <v>45</v>
      </c>
      <c r="M26" s="1580">
        <v>69</v>
      </c>
      <c r="N26" s="1578">
        <v>5</v>
      </c>
      <c r="O26" s="1579">
        <v>42</v>
      </c>
      <c r="P26" s="1581">
        <v>47</v>
      </c>
    </row>
    <row r="27" spans="1:16" ht="15" customHeight="1" x14ac:dyDescent="0.25">
      <c r="A27" s="1574" t="s">
        <v>712</v>
      </c>
      <c r="B27" s="1575">
        <v>5</v>
      </c>
      <c r="C27" s="1576">
        <v>55</v>
      </c>
      <c r="D27" s="1611">
        <v>60</v>
      </c>
      <c r="E27" s="1578">
        <v>1</v>
      </c>
      <c r="F27" s="1579">
        <v>59</v>
      </c>
      <c r="G27" s="1612">
        <v>60</v>
      </c>
      <c r="H27" s="1578">
        <v>2</v>
      </c>
      <c r="I27" s="1579">
        <v>56</v>
      </c>
      <c r="J27" s="1580">
        <v>58</v>
      </c>
      <c r="K27" s="1578">
        <v>43</v>
      </c>
      <c r="L27" s="1579">
        <v>42</v>
      </c>
      <c r="M27" s="1580">
        <v>85</v>
      </c>
      <c r="N27" s="1578">
        <v>2</v>
      </c>
      <c r="O27" s="1579">
        <v>46</v>
      </c>
      <c r="P27" s="1581">
        <v>48</v>
      </c>
    </row>
    <row r="28" spans="1:16" ht="15" customHeight="1" x14ac:dyDescent="0.25">
      <c r="A28" s="931" t="s">
        <v>713</v>
      </c>
      <c r="B28" s="1575">
        <v>2</v>
      </c>
      <c r="C28" s="1576">
        <v>47</v>
      </c>
      <c r="D28" s="1611">
        <v>49</v>
      </c>
      <c r="E28" s="1578">
        <v>2</v>
      </c>
      <c r="F28" s="1579">
        <v>41</v>
      </c>
      <c r="G28" s="1612">
        <v>43</v>
      </c>
      <c r="H28" s="1578">
        <v>1</v>
      </c>
      <c r="I28" s="1579">
        <v>39</v>
      </c>
      <c r="J28" s="1580">
        <v>40</v>
      </c>
      <c r="K28" s="1578">
        <v>28</v>
      </c>
      <c r="L28" s="1579">
        <v>44</v>
      </c>
      <c r="M28" s="1580">
        <v>72</v>
      </c>
      <c r="N28" s="1578">
        <v>4</v>
      </c>
      <c r="O28" s="1579">
        <v>43</v>
      </c>
      <c r="P28" s="1581">
        <v>47</v>
      </c>
    </row>
    <row r="29" spans="1:16" ht="15" customHeight="1" x14ac:dyDescent="0.25">
      <c r="A29" s="1574" t="s">
        <v>711</v>
      </c>
      <c r="B29" s="1575">
        <v>23</v>
      </c>
      <c r="C29" s="1576">
        <v>204</v>
      </c>
      <c r="D29" s="1611">
        <v>227</v>
      </c>
      <c r="E29" s="1578">
        <v>15</v>
      </c>
      <c r="F29" s="1579">
        <v>224</v>
      </c>
      <c r="G29" s="1612">
        <v>239</v>
      </c>
      <c r="H29" s="1578">
        <v>14</v>
      </c>
      <c r="I29" s="1579">
        <v>217</v>
      </c>
      <c r="J29" s="1580">
        <v>231</v>
      </c>
      <c r="K29" s="1578">
        <v>1</v>
      </c>
      <c r="L29" s="1579">
        <v>231</v>
      </c>
      <c r="M29" s="1580">
        <v>232</v>
      </c>
      <c r="N29" s="1578">
        <v>2</v>
      </c>
      <c r="O29" s="1579">
        <v>255</v>
      </c>
      <c r="P29" s="1581">
        <v>257</v>
      </c>
    </row>
    <row r="30" spans="1:16" ht="15" customHeight="1" x14ac:dyDescent="0.25">
      <c r="A30" s="1574" t="s">
        <v>818</v>
      </c>
      <c r="B30" s="1575">
        <v>4</v>
      </c>
      <c r="C30" s="1576">
        <v>40</v>
      </c>
      <c r="D30" s="1611">
        <v>44</v>
      </c>
      <c r="E30" s="1578">
        <v>3</v>
      </c>
      <c r="F30" s="1579">
        <v>44</v>
      </c>
      <c r="G30" s="1612">
        <v>47</v>
      </c>
      <c r="H30" s="1578">
        <v>4</v>
      </c>
      <c r="I30" s="1579">
        <v>42</v>
      </c>
      <c r="J30" s="1580">
        <v>46</v>
      </c>
      <c r="K30" s="1578">
        <v>11</v>
      </c>
      <c r="L30" s="1579">
        <v>34</v>
      </c>
      <c r="M30" s="1580">
        <v>45</v>
      </c>
      <c r="N30" s="1578">
        <v>11</v>
      </c>
      <c r="O30" s="1579">
        <v>31</v>
      </c>
      <c r="P30" s="1581">
        <v>42</v>
      </c>
    </row>
    <row r="31" spans="1:16" ht="15" customHeight="1" x14ac:dyDescent="0.25">
      <c r="A31" s="931" t="s">
        <v>721</v>
      </c>
      <c r="B31" s="1575">
        <v>14</v>
      </c>
      <c r="C31" s="1576">
        <v>123</v>
      </c>
      <c r="D31" s="1611">
        <v>137</v>
      </c>
      <c r="E31" s="1578">
        <v>9</v>
      </c>
      <c r="F31" s="1579">
        <v>135</v>
      </c>
      <c r="G31" s="1612">
        <v>144</v>
      </c>
      <c r="H31" s="1578">
        <v>10</v>
      </c>
      <c r="I31" s="1579">
        <v>129</v>
      </c>
      <c r="J31" s="1582">
        <v>139</v>
      </c>
      <c r="K31" s="1578">
        <v>6</v>
      </c>
      <c r="L31" s="1579">
        <v>131</v>
      </c>
      <c r="M31" s="1582">
        <v>137</v>
      </c>
      <c r="N31" s="1578">
        <v>7</v>
      </c>
      <c r="O31" s="1579">
        <v>139</v>
      </c>
      <c r="P31" s="1583">
        <v>146</v>
      </c>
    </row>
    <row r="32" spans="1:16" ht="15" customHeight="1" x14ac:dyDescent="0.25">
      <c r="A32" s="931" t="s">
        <v>722</v>
      </c>
      <c r="B32" s="1575">
        <v>1</v>
      </c>
      <c r="C32" s="1576">
        <v>5</v>
      </c>
      <c r="D32" s="1611">
        <v>6</v>
      </c>
      <c r="E32" s="1578">
        <v>3</v>
      </c>
      <c r="F32" s="1579">
        <v>4</v>
      </c>
      <c r="G32" s="1612">
        <v>7</v>
      </c>
      <c r="H32" s="1578">
        <v>5</v>
      </c>
      <c r="I32" s="1579">
        <v>0</v>
      </c>
      <c r="J32" s="1582">
        <v>5</v>
      </c>
      <c r="K32" s="1578">
        <v>3</v>
      </c>
      <c r="L32" s="1579">
        <v>0</v>
      </c>
      <c r="M32" s="1582">
        <v>3</v>
      </c>
      <c r="N32" s="1578">
        <v>2</v>
      </c>
      <c r="O32" s="1579">
        <v>4</v>
      </c>
      <c r="P32" s="1583">
        <v>6</v>
      </c>
    </row>
    <row r="33" spans="1:16" ht="15" customHeight="1" x14ac:dyDescent="0.25">
      <c r="A33" s="931" t="s">
        <v>726</v>
      </c>
      <c r="B33" s="1575">
        <v>-2</v>
      </c>
      <c r="C33" s="1576">
        <v>24</v>
      </c>
      <c r="D33" s="1613">
        <v>22</v>
      </c>
      <c r="E33" s="1578">
        <v>3</v>
      </c>
      <c r="F33" s="1579">
        <v>4</v>
      </c>
      <c r="G33" s="1582">
        <v>7</v>
      </c>
      <c r="H33" s="1578">
        <v>6</v>
      </c>
      <c r="I33" s="1579">
        <v>1</v>
      </c>
      <c r="J33" s="1582">
        <v>7</v>
      </c>
      <c r="K33" s="1578">
        <v>-1</v>
      </c>
      <c r="L33" s="1579">
        <v>15</v>
      </c>
      <c r="M33" s="1582">
        <v>14</v>
      </c>
      <c r="N33" s="1578">
        <v>6</v>
      </c>
      <c r="O33" s="1579">
        <v>0</v>
      </c>
      <c r="P33" s="1583">
        <v>6</v>
      </c>
    </row>
    <row r="34" spans="1:16" ht="15" customHeight="1" x14ac:dyDescent="0.25">
      <c r="A34" s="1585" t="s">
        <v>546</v>
      </c>
      <c r="B34" s="1586">
        <v>0</v>
      </c>
      <c r="C34" s="1587">
        <v>0</v>
      </c>
      <c r="D34" s="1614">
        <v>0</v>
      </c>
      <c r="E34" s="1589">
        <v>0</v>
      </c>
      <c r="F34" s="1590">
        <v>0</v>
      </c>
      <c r="G34" s="1615">
        <v>0</v>
      </c>
      <c r="H34" s="1589">
        <v>0</v>
      </c>
      <c r="I34" s="1590">
        <v>0</v>
      </c>
      <c r="J34" s="1615">
        <v>0</v>
      </c>
      <c r="K34" s="1589">
        <v>0</v>
      </c>
      <c r="L34" s="1590">
        <v>0</v>
      </c>
      <c r="M34" s="1615">
        <v>0</v>
      </c>
      <c r="N34" s="1589">
        <v>0</v>
      </c>
      <c r="O34" s="1590">
        <v>0</v>
      </c>
      <c r="P34" s="1616">
        <v>0</v>
      </c>
    </row>
    <row r="35" spans="1:16" ht="15" customHeight="1" x14ac:dyDescent="0.25">
      <c r="A35" s="1369" t="s">
        <v>826</v>
      </c>
      <c r="B35" s="1593">
        <v>3</v>
      </c>
      <c r="C35" s="1594">
        <v>58</v>
      </c>
      <c r="D35" s="1617">
        <v>61</v>
      </c>
      <c r="E35" s="1596">
        <v>4</v>
      </c>
      <c r="F35" s="1597">
        <v>54</v>
      </c>
      <c r="G35" s="1618">
        <v>58</v>
      </c>
      <c r="H35" s="1596">
        <v>4</v>
      </c>
      <c r="I35" s="1597">
        <v>51</v>
      </c>
      <c r="J35" s="1618">
        <v>55</v>
      </c>
      <c r="K35" s="1596">
        <v>18</v>
      </c>
      <c r="L35" s="1597">
        <v>57</v>
      </c>
      <c r="M35" s="1618">
        <v>75</v>
      </c>
      <c r="N35" s="1596">
        <v>5</v>
      </c>
      <c r="O35" s="1597">
        <v>55</v>
      </c>
      <c r="P35" s="1619">
        <v>60</v>
      </c>
    </row>
    <row r="36" spans="1:16" ht="15" customHeight="1" x14ac:dyDescent="0.25">
      <c r="A36" s="1010"/>
      <c r="B36" s="1567"/>
      <c r="C36" s="1568"/>
      <c r="D36" s="1620"/>
      <c r="E36" s="1570"/>
      <c r="F36" s="1571"/>
      <c r="G36" s="1621"/>
      <c r="H36" s="1570"/>
      <c r="I36" s="1571"/>
      <c r="J36" s="1572"/>
      <c r="K36" s="1570"/>
      <c r="L36" s="1571"/>
      <c r="M36" s="1572"/>
      <c r="N36" s="1570"/>
      <c r="O36" s="1571"/>
      <c r="P36" s="1573"/>
    </row>
    <row r="37" spans="1:16" ht="15" customHeight="1" x14ac:dyDescent="0.25">
      <c r="A37" s="1603" t="s">
        <v>827</v>
      </c>
      <c r="B37" s="1622"/>
      <c r="C37" s="1623"/>
      <c r="D37" s="1624"/>
      <c r="E37" s="1607"/>
      <c r="F37" s="1608"/>
      <c r="G37" s="1625"/>
      <c r="H37" s="1607"/>
      <c r="I37" s="1608"/>
      <c r="J37" s="1609"/>
      <c r="K37" s="1607"/>
      <c r="L37" s="1608"/>
      <c r="M37" s="1609"/>
      <c r="N37" s="1607"/>
      <c r="O37" s="1608"/>
      <c r="P37" s="1610"/>
    </row>
    <row r="38" spans="1:16" ht="15" customHeight="1" x14ac:dyDescent="0.25">
      <c r="A38" s="1574" t="s">
        <v>711</v>
      </c>
      <c r="B38" s="1626"/>
      <c r="C38" s="1627"/>
      <c r="D38" s="1611">
        <v>38</v>
      </c>
      <c r="E38" s="1628"/>
      <c r="F38" s="1629"/>
      <c r="G38" s="1612">
        <v>37</v>
      </c>
      <c r="H38" s="1628"/>
      <c r="I38" s="1629"/>
      <c r="J38" s="1580">
        <v>37</v>
      </c>
      <c r="K38" s="1628"/>
      <c r="L38" s="1629"/>
      <c r="M38" s="1580">
        <v>40</v>
      </c>
      <c r="N38" s="1628"/>
      <c r="O38" s="1629"/>
      <c r="P38" s="1581">
        <v>38</v>
      </c>
    </row>
    <row r="39" spans="1:16" ht="15" customHeight="1" x14ac:dyDescent="0.25">
      <c r="A39" s="1574" t="s">
        <v>712</v>
      </c>
      <c r="B39" s="1626"/>
      <c r="C39" s="1627"/>
      <c r="D39" s="1611">
        <v>45</v>
      </c>
      <c r="E39" s="1628"/>
      <c r="F39" s="1629"/>
      <c r="G39" s="1612">
        <v>44</v>
      </c>
      <c r="H39" s="1628"/>
      <c r="I39" s="1629"/>
      <c r="J39" s="1580">
        <v>53</v>
      </c>
      <c r="K39" s="1628"/>
      <c r="L39" s="1629"/>
      <c r="M39" s="1580">
        <v>30</v>
      </c>
      <c r="N39" s="1628"/>
      <c r="O39" s="1629"/>
      <c r="P39" s="1581">
        <v>36</v>
      </c>
    </row>
    <row r="40" spans="1:16" ht="15" customHeight="1" x14ac:dyDescent="0.25">
      <c r="A40" s="931" t="s">
        <v>713</v>
      </c>
      <c r="B40" s="1626"/>
      <c r="C40" s="1627"/>
      <c r="D40" s="1611">
        <v>40</v>
      </c>
      <c r="E40" s="1628"/>
      <c r="F40" s="1629"/>
      <c r="G40" s="1612">
        <v>38</v>
      </c>
      <c r="H40" s="1628"/>
      <c r="I40" s="1629"/>
      <c r="J40" s="1580">
        <v>40</v>
      </c>
      <c r="K40" s="1628"/>
      <c r="L40" s="1629"/>
      <c r="M40" s="1580">
        <v>38</v>
      </c>
      <c r="N40" s="1628"/>
      <c r="O40" s="1629"/>
      <c r="P40" s="1581">
        <v>37</v>
      </c>
    </row>
    <row r="41" spans="1:16" ht="15" customHeight="1" x14ac:dyDescent="0.25">
      <c r="A41" s="1574" t="s">
        <v>711</v>
      </c>
      <c r="B41" s="1626"/>
      <c r="C41" s="1627"/>
      <c r="D41" s="1611">
        <v>202</v>
      </c>
      <c r="E41" s="1628"/>
      <c r="F41" s="1629"/>
      <c r="G41" s="1612">
        <v>219</v>
      </c>
      <c r="H41" s="1628"/>
      <c r="I41" s="1629"/>
      <c r="J41" s="1580">
        <v>202</v>
      </c>
      <c r="K41" s="1628"/>
      <c r="L41" s="1629"/>
      <c r="M41" s="1580">
        <v>221</v>
      </c>
      <c r="N41" s="1628"/>
      <c r="O41" s="1629"/>
      <c r="P41" s="1581">
        <v>245</v>
      </c>
    </row>
    <row r="42" spans="1:16" ht="15" customHeight="1" x14ac:dyDescent="0.25">
      <c r="A42" s="1574" t="s">
        <v>818</v>
      </c>
      <c r="B42" s="1626"/>
      <c r="C42" s="1627"/>
      <c r="D42" s="1611">
        <v>27</v>
      </c>
      <c r="E42" s="1628"/>
      <c r="F42" s="1629"/>
      <c r="G42" s="1612">
        <v>27</v>
      </c>
      <c r="H42" s="1628"/>
      <c r="I42" s="1629"/>
      <c r="J42" s="1580">
        <v>23</v>
      </c>
      <c r="K42" s="1628"/>
      <c r="L42" s="1629"/>
      <c r="M42" s="1580">
        <v>21</v>
      </c>
      <c r="N42" s="1628"/>
      <c r="O42" s="1629"/>
      <c r="P42" s="1581">
        <v>17</v>
      </c>
    </row>
    <row r="43" spans="1:16" ht="15" customHeight="1" x14ac:dyDescent="0.25">
      <c r="A43" s="931" t="s">
        <v>721</v>
      </c>
      <c r="B43" s="1626"/>
      <c r="C43" s="1627"/>
      <c r="D43" s="1613">
        <v>116</v>
      </c>
      <c r="E43" s="1628"/>
      <c r="F43" s="1629"/>
      <c r="G43" s="1582">
        <v>124</v>
      </c>
      <c r="H43" s="1628"/>
      <c r="I43" s="1629"/>
      <c r="J43" s="1582">
        <v>112</v>
      </c>
      <c r="K43" s="1628"/>
      <c r="L43" s="1629"/>
      <c r="M43" s="1582">
        <v>119</v>
      </c>
      <c r="N43" s="1628"/>
      <c r="O43" s="1629"/>
      <c r="P43" s="1583">
        <v>127</v>
      </c>
    </row>
    <row r="44" spans="1:16" ht="15" customHeight="1" x14ac:dyDescent="0.25">
      <c r="A44" s="931" t="s">
        <v>722</v>
      </c>
      <c r="B44" s="1626"/>
      <c r="C44" s="1627"/>
      <c r="D44" s="1613">
        <v>1</v>
      </c>
      <c r="E44" s="1628"/>
      <c r="F44" s="1629"/>
      <c r="G44" s="1582">
        <v>12</v>
      </c>
      <c r="H44" s="1628"/>
      <c r="I44" s="1629"/>
      <c r="J44" s="1582">
        <v>0</v>
      </c>
      <c r="K44" s="1628"/>
      <c r="L44" s="1629"/>
      <c r="M44" s="1582">
        <v>0</v>
      </c>
      <c r="N44" s="1628"/>
      <c r="O44" s="1629"/>
      <c r="P44" s="1583">
        <v>2</v>
      </c>
    </row>
    <row r="45" spans="1:16" ht="15" customHeight="1" x14ac:dyDescent="0.25">
      <c r="A45" s="931" t="s">
        <v>726</v>
      </c>
      <c r="B45" s="1626"/>
      <c r="C45" s="1627"/>
      <c r="D45" s="1613">
        <v>10</v>
      </c>
      <c r="E45" s="1628"/>
      <c r="F45" s="1629"/>
      <c r="G45" s="1582">
        <v>3</v>
      </c>
      <c r="H45" s="1628"/>
      <c r="I45" s="1629"/>
      <c r="J45" s="1582">
        <v>9</v>
      </c>
      <c r="K45" s="1628"/>
      <c r="L45" s="1629"/>
      <c r="M45" s="1582">
        <v>13</v>
      </c>
      <c r="N45" s="1628"/>
      <c r="O45" s="1629"/>
      <c r="P45" s="1583">
        <v>0</v>
      </c>
    </row>
    <row r="46" spans="1:16" ht="15" customHeight="1" x14ac:dyDescent="0.25">
      <c r="A46" s="1585" t="s">
        <v>546</v>
      </c>
      <c r="B46" s="1630"/>
      <c r="C46" s="1631"/>
      <c r="D46" s="1614">
        <v>0</v>
      </c>
      <c r="E46" s="1632"/>
      <c r="F46" s="1633"/>
      <c r="G46" s="1615">
        <v>0</v>
      </c>
      <c r="H46" s="1632"/>
      <c r="I46" s="1633"/>
      <c r="J46" s="1615">
        <v>0</v>
      </c>
      <c r="K46" s="1632"/>
      <c r="L46" s="1633"/>
      <c r="M46" s="1615">
        <v>0</v>
      </c>
      <c r="N46" s="1632"/>
      <c r="O46" s="1633"/>
      <c r="P46" s="1616">
        <v>0</v>
      </c>
    </row>
    <row r="47" spans="1:16" ht="15" customHeight="1" x14ac:dyDescent="0.25">
      <c r="A47" s="1369" t="s">
        <v>828</v>
      </c>
      <c r="B47" s="1634"/>
      <c r="C47" s="1635"/>
      <c r="D47" s="1617">
        <v>49</v>
      </c>
      <c r="E47" s="1636"/>
      <c r="F47" s="1637"/>
      <c r="G47" s="1618">
        <v>51</v>
      </c>
      <c r="H47" s="1636"/>
      <c r="I47" s="1637"/>
      <c r="J47" s="1618">
        <v>50</v>
      </c>
      <c r="K47" s="1636"/>
      <c r="L47" s="1637"/>
      <c r="M47" s="1618">
        <v>50</v>
      </c>
      <c r="N47" s="1636"/>
      <c r="O47" s="1637"/>
      <c r="P47" s="1619">
        <v>49</v>
      </c>
    </row>
    <row r="48" spans="1:16" ht="9" customHeight="1" x14ac:dyDescent="0.25">
      <c r="A48" s="1638"/>
      <c r="B48" s="1638"/>
      <c r="C48" s="1638"/>
      <c r="D48" s="1638"/>
      <c r="E48" s="1639"/>
      <c r="F48" s="1639"/>
      <c r="G48" s="1639"/>
      <c r="H48" s="1639"/>
      <c r="I48" s="1639"/>
      <c r="J48" s="1639"/>
      <c r="K48" s="1639"/>
      <c r="L48" s="1639"/>
      <c r="M48" s="1639"/>
      <c r="N48" s="1639"/>
      <c r="O48" s="1639"/>
      <c r="P48" s="1639"/>
    </row>
    <row r="49" spans="1:16" ht="10.5" customHeight="1" x14ac:dyDescent="0.25">
      <c r="A49" s="2483" t="s">
        <v>730</v>
      </c>
      <c r="B49" s="2483" t="s">
        <v>14</v>
      </c>
      <c r="C49" s="2483" t="s">
        <v>14</v>
      </c>
      <c r="D49" s="2483" t="s">
        <v>14</v>
      </c>
      <c r="E49" s="2483" t="s">
        <v>14</v>
      </c>
      <c r="F49" s="2483" t="s">
        <v>14</v>
      </c>
      <c r="G49" s="2483" t="s">
        <v>14</v>
      </c>
      <c r="H49" s="2483" t="s">
        <v>14</v>
      </c>
      <c r="I49" s="2483" t="s">
        <v>14</v>
      </c>
      <c r="J49" s="2483" t="s">
        <v>14</v>
      </c>
      <c r="K49" s="2483" t="s">
        <v>14</v>
      </c>
      <c r="L49" s="2483" t="s">
        <v>14</v>
      </c>
      <c r="M49" s="2483" t="s">
        <v>14</v>
      </c>
      <c r="N49" s="2483" t="s">
        <v>14</v>
      </c>
      <c r="O49" s="2483" t="s">
        <v>14</v>
      </c>
      <c r="P49" s="2483" t="s">
        <v>14</v>
      </c>
    </row>
    <row r="50" spans="1:16" ht="10.5" customHeight="1" x14ac:dyDescent="0.25">
      <c r="A50" s="2483" t="s">
        <v>755</v>
      </c>
      <c r="B50" s="2483" t="s">
        <v>14</v>
      </c>
      <c r="C50" s="2483" t="s">
        <v>14</v>
      </c>
      <c r="D50" s="2483" t="s">
        <v>14</v>
      </c>
      <c r="E50" s="2483" t="s">
        <v>14</v>
      </c>
      <c r="F50" s="2483" t="s">
        <v>14</v>
      </c>
      <c r="G50" s="2483" t="s">
        <v>14</v>
      </c>
      <c r="H50" s="2483" t="s">
        <v>14</v>
      </c>
      <c r="I50" s="2483" t="s">
        <v>14</v>
      </c>
      <c r="J50" s="2483" t="s">
        <v>14</v>
      </c>
      <c r="K50" s="2483" t="s">
        <v>14</v>
      </c>
      <c r="L50" s="2483" t="s">
        <v>14</v>
      </c>
      <c r="M50" s="2483" t="s">
        <v>14</v>
      </c>
      <c r="N50" s="2483" t="s">
        <v>14</v>
      </c>
      <c r="O50" s="2483" t="s">
        <v>14</v>
      </c>
      <c r="P50" s="2483" t="s">
        <v>14</v>
      </c>
    </row>
    <row r="51" spans="1:16" ht="10.5" customHeight="1" x14ac:dyDescent="0.25">
      <c r="A51" s="2483" t="s">
        <v>829</v>
      </c>
      <c r="B51" s="2483" t="s">
        <v>14</v>
      </c>
      <c r="C51" s="2483" t="s">
        <v>14</v>
      </c>
      <c r="D51" s="2483" t="s">
        <v>14</v>
      </c>
      <c r="E51" s="2483" t="s">
        <v>14</v>
      </c>
      <c r="F51" s="2483" t="s">
        <v>14</v>
      </c>
      <c r="G51" s="2483" t="s">
        <v>14</v>
      </c>
      <c r="H51" s="2483" t="s">
        <v>14</v>
      </c>
      <c r="I51" s="2483" t="s">
        <v>14</v>
      </c>
      <c r="J51" s="2483" t="s">
        <v>14</v>
      </c>
      <c r="K51" s="2483" t="s">
        <v>14</v>
      </c>
      <c r="L51" s="2483" t="s">
        <v>14</v>
      </c>
      <c r="M51" s="2483" t="s">
        <v>14</v>
      </c>
      <c r="N51" s="2483" t="s">
        <v>14</v>
      </c>
      <c r="O51" s="2483" t="s">
        <v>14</v>
      </c>
      <c r="P51" s="2483" t="s">
        <v>14</v>
      </c>
    </row>
    <row r="52" spans="1:16" ht="10.5" customHeight="1" x14ac:dyDescent="0.25">
      <c r="A52" s="2483" t="s">
        <v>353</v>
      </c>
      <c r="B52" s="2483" t="s">
        <v>14</v>
      </c>
      <c r="C52" s="2483" t="s">
        <v>14</v>
      </c>
      <c r="D52" s="2483" t="s">
        <v>14</v>
      </c>
      <c r="E52" s="2483" t="s">
        <v>14</v>
      </c>
      <c r="F52" s="2483" t="s">
        <v>14</v>
      </c>
      <c r="G52" s="2483" t="s">
        <v>14</v>
      </c>
      <c r="H52" s="2483" t="s">
        <v>14</v>
      </c>
      <c r="I52" s="2483" t="s">
        <v>14</v>
      </c>
      <c r="J52" s="2483" t="s">
        <v>14</v>
      </c>
      <c r="K52" s="2483" t="s">
        <v>14</v>
      </c>
      <c r="L52" s="2483" t="s">
        <v>14</v>
      </c>
      <c r="M52" s="2483" t="s">
        <v>14</v>
      </c>
      <c r="N52" s="2483" t="s">
        <v>14</v>
      </c>
      <c r="O52" s="2483" t="s">
        <v>14</v>
      </c>
      <c r="P52" s="2483" t="s">
        <v>14</v>
      </c>
    </row>
    <row r="53" spans="1:16" ht="10.4" customHeight="1" x14ac:dyDescent="0.25">
      <c r="A53" s="1640"/>
      <c r="B53" s="1641"/>
      <c r="C53" s="1641"/>
      <c r="D53" s="1641"/>
      <c r="E53" s="1641"/>
      <c r="F53" s="1641"/>
      <c r="G53" s="1641"/>
      <c r="H53" s="1641"/>
      <c r="I53" s="1641"/>
      <c r="J53" s="1641"/>
      <c r="K53" s="1641"/>
      <c r="L53" s="1641"/>
      <c r="M53" s="1641"/>
      <c r="N53" s="1641"/>
      <c r="O53" s="1641"/>
      <c r="P53" s="1641"/>
    </row>
  </sheetData>
  <mergeCells count="5">
    <mergeCell ref="A2:P2"/>
    <mergeCell ref="A49:P49"/>
    <mergeCell ref="A50:P50"/>
    <mergeCell ref="A51:P51"/>
    <mergeCell ref="A52:P52"/>
  </mergeCells>
  <hyperlinks>
    <hyperlink ref="A1" location="ToC!A2" display="Back to Table of Contents" xr:uid="{C5F3A25C-01C8-442F-8E86-55B83EF98DDB}"/>
  </hyperlinks>
  <pageMargins left="0.5" right="0.5" top="0.5" bottom="0.5" header="0.25" footer="0.25"/>
  <pageSetup scale="67" orientation="landscape" r:id="rId1"/>
  <headerFooter>
    <oddFooter>&amp;L&amp;G&amp;C&amp;"Scotia,Regular"&amp;9Supplementary Financial Information (SFI)&amp;R23&amp;"Scotia,Regular"&amp;7</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75D24-985C-4EA4-9695-BEB5656A1D12}">
  <sheetPr>
    <pageSetUpPr fitToPage="1"/>
  </sheetPr>
  <dimension ref="A1:L46"/>
  <sheetViews>
    <sheetView showGridLines="0" zoomScaleNormal="100" workbookViewId="0"/>
  </sheetViews>
  <sheetFormatPr defaultRowHeight="12.5" x14ac:dyDescent="0.25"/>
  <cols>
    <col min="1" max="1" width="48.54296875" style="23" customWidth="1"/>
    <col min="2" max="12" width="10.7265625" style="23" customWidth="1"/>
    <col min="13" max="16384" width="8.7265625" style="23"/>
  </cols>
  <sheetData>
    <row r="1" spans="1:12" ht="20" customHeight="1" x14ac:dyDescent="0.25">
      <c r="A1" s="22" t="s">
        <v>12</v>
      </c>
    </row>
    <row r="2" spans="1:12" ht="25.4" customHeight="1" x14ac:dyDescent="0.25">
      <c r="A2" s="2551" t="s">
        <v>830</v>
      </c>
      <c r="B2" s="2551" t="s">
        <v>14</v>
      </c>
      <c r="C2" s="2551" t="s">
        <v>14</v>
      </c>
      <c r="D2" s="2551" t="s">
        <v>14</v>
      </c>
      <c r="E2" s="2551" t="s">
        <v>14</v>
      </c>
      <c r="F2" s="2551" t="s">
        <v>14</v>
      </c>
      <c r="G2" s="2551" t="s">
        <v>14</v>
      </c>
      <c r="H2" s="2551" t="s">
        <v>14</v>
      </c>
      <c r="I2" s="2551" t="s">
        <v>14</v>
      </c>
      <c r="J2" s="2551" t="s">
        <v>14</v>
      </c>
      <c r="K2" s="2551" t="s">
        <v>14</v>
      </c>
      <c r="L2" s="2552" t="s">
        <v>14</v>
      </c>
    </row>
    <row r="3" spans="1:12" ht="15" customHeight="1" x14ac:dyDescent="0.25">
      <c r="A3" s="914"/>
      <c r="B3" s="1642"/>
      <c r="C3" s="1643"/>
      <c r="D3" s="1644"/>
      <c r="E3" s="1644"/>
      <c r="F3" s="1645"/>
      <c r="G3" s="2591"/>
      <c r="H3" s="2592" t="s">
        <v>14</v>
      </c>
      <c r="I3" s="1646"/>
      <c r="J3" s="1647"/>
      <c r="K3" s="2549" t="s">
        <v>165</v>
      </c>
      <c r="L3" s="2549" t="s">
        <v>14</v>
      </c>
    </row>
    <row r="4" spans="1:12" ht="15" customHeight="1" x14ac:dyDescent="0.25">
      <c r="A4" s="914" t="s">
        <v>260</v>
      </c>
      <c r="B4" s="1183" t="s">
        <v>167</v>
      </c>
      <c r="C4" s="1184" t="s">
        <v>168</v>
      </c>
      <c r="D4" s="1186" t="s">
        <v>169</v>
      </c>
      <c r="E4" s="859" t="s">
        <v>170</v>
      </c>
      <c r="F4" s="860" t="s">
        <v>171</v>
      </c>
      <c r="G4" s="1184" t="s">
        <v>172</v>
      </c>
      <c r="H4" s="1186" t="s">
        <v>173</v>
      </c>
      <c r="I4" s="859" t="s">
        <v>174</v>
      </c>
      <c r="J4" s="860" t="s">
        <v>175</v>
      </c>
      <c r="K4" s="1184">
        <v>2025</v>
      </c>
      <c r="L4" s="859">
        <v>2024</v>
      </c>
    </row>
    <row r="5" spans="1:12" ht="15" customHeight="1" x14ac:dyDescent="0.25">
      <c r="A5" s="1648" t="s">
        <v>831</v>
      </c>
      <c r="B5" s="1649"/>
      <c r="C5" s="1650"/>
      <c r="D5" s="1345"/>
      <c r="E5" s="1345"/>
      <c r="F5" s="1346"/>
      <c r="G5" s="1344"/>
      <c r="H5" s="1345"/>
      <c r="I5" s="1345"/>
      <c r="J5" s="1346"/>
      <c r="K5" s="1650"/>
      <c r="L5" s="1451"/>
    </row>
    <row r="6" spans="1:12" ht="15" customHeight="1" x14ac:dyDescent="0.25">
      <c r="A6" s="921"/>
      <c r="B6" s="1011"/>
      <c r="C6" s="1012"/>
      <c r="D6" s="1651"/>
      <c r="E6" s="1651"/>
      <c r="F6" s="1652"/>
      <c r="G6" s="1653"/>
      <c r="H6" s="1651"/>
      <c r="I6" s="1651"/>
      <c r="J6" s="1652"/>
      <c r="K6" s="1012"/>
      <c r="L6" s="1013"/>
    </row>
    <row r="7" spans="1:12" ht="15" customHeight="1" x14ac:dyDescent="0.25">
      <c r="A7" s="1654" t="s">
        <v>302</v>
      </c>
      <c r="B7" s="937">
        <v>52</v>
      </c>
      <c r="C7" s="873">
        <v>60</v>
      </c>
      <c r="D7" s="874">
        <v>69</v>
      </c>
      <c r="E7" s="874">
        <v>70</v>
      </c>
      <c r="F7" s="876">
        <v>68</v>
      </c>
      <c r="G7" s="873">
        <v>83</v>
      </c>
      <c r="H7" s="874">
        <v>46</v>
      </c>
      <c r="I7" s="874">
        <v>63</v>
      </c>
      <c r="J7" s="876">
        <v>58</v>
      </c>
      <c r="K7" s="873">
        <v>267</v>
      </c>
      <c r="L7" s="874">
        <v>250</v>
      </c>
    </row>
    <row r="8" spans="1:12" ht="15" customHeight="1" x14ac:dyDescent="0.25">
      <c r="A8" s="1654" t="s">
        <v>342</v>
      </c>
      <c r="B8" s="937">
        <v>463</v>
      </c>
      <c r="C8" s="873">
        <v>446</v>
      </c>
      <c r="D8" s="874">
        <v>398</v>
      </c>
      <c r="E8" s="874">
        <v>459</v>
      </c>
      <c r="F8" s="876">
        <v>493</v>
      </c>
      <c r="G8" s="873">
        <v>454</v>
      </c>
      <c r="H8" s="874">
        <v>472</v>
      </c>
      <c r="I8" s="874">
        <v>505</v>
      </c>
      <c r="J8" s="876">
        <v>454</v>
      </c>
      <c r="K8" s="873">
        <v>1796</v>
      </c>
      <c r="L8" s="874">
        <v>1885</v>
      </c>
    </row>
    <row r="9" spans="1:12" ht="15" customHeight="1" x14ac:dyDescent="0.25">
      <c r="A9" s="1654" t="s">
        <v>343</v>
      </c>
      <c r="B9" s="937">
        <v>316</v>
      </c>
      <c r="C9" s="873">
        <v>297</v>
      </c>
      <c r="D9" s="874">
        <v>290</v>
      </c>
      <c r="E9" s="874">
        <v>319</v>
      </c>
      <c r="F9" s="876">
        <v>327</v>
      </c>
      <c r="G9" s="873">
        <v>311</v>
      </c>
      <c r="H9" s="874">
        <v>309</v>
      </c>
      <c r="I9" s="874">
        <v>278</v>
      </c>
      <c r="J9" s="876">
        <v>267</v>
      </c>
      <c r="K9" s="873">
        <v>1233</v>
      </c>
      <c r="L9" s="874">
        <v>1165</v>
      </c>
    </row>
    <row r="10" spans="1:12" ht="15" customHeight="1" x14ac:dyDescent="0.25">
      <c r="A10" s="1655" t="s">
        <v>681</v>
      </c>
      <c r="B10" s="937">
        <v>831</v>
      </c>
      <c r="C10" s="873">
        <v>803</v>
      </c>
      <c r="D10" s="874">
        <v>757</v>
      </c>
      <c r="E10" s="874">
        <v>848</v>
      </c>
      <c r="F10" s="876">
        <v>888</v>
      </c>
      <c r="G10" s="873">
        <v>848</v>
      </c>
      <c r="H10" s="874">
        <v>827</v>
      </c>
      <c r="I10" s="874">
        <v>846</v>
      </c>
      <c r="J10" s="876">
        <v>779</v>
      </c>
      <c r="K10" s="873">
        <v>3296</v>
      </c>
      <c r="L10" s="874">
        <v>3300</v>
      </c>
    </row>
    <row r="11" spans="1:12" ht="15" customHeight="1" x14ac:dyDescent="0.25">
      <c r="A11" s="926"/>
      <c r="B11" s="1656"/>
      <c r="C11" s="883"/>
      <c r="D11" s="884"/>
      <c r="E11" s="884"/>
      <c r="F11" s="885"/>
      <c r="G11" s="883"/>
      <c r="H11" s="884"/>
      <c r="I11" s="884"/>
      <c r="J11" s="885"/>
      <c r="K11" s="883"/>
      <c r="L11" s="884"/>
    </row>
    <row r="12" spans="1:12" ht="15" customHeight="1" x14ac:dyDescent="0.25">
      <c r="A12" s="934" t="s">
        <v>832</v>
      </c>
      <c r="B12" s="1656"/>
      <c r="C12" s="883"/>
      <c r="D12" s="884"/>
      <c r="E12" s="884"/>
      <c r="F12" s="885"/>
      <c r="G12" s="883"/>
      <c r="H12" s="884"/>
      <c r="I12" s="884"/>
      <c r="J12" s="885"/>
      <c r="K12" s="883"/>
      <c r="L12" s="884"/>
    </row>
    <row r="13" spans="1:12" ht="15" customHeight="1" x14ac:dyDescent="0.25">
      <c r="A13" s="1654" t="s">
        <v>683</v>
      </c>
      <c r="B13" s="937">
        <v>2</v>
      </c>
      <c r="C13" s="873">
        <v>11</v>
      </c>
      <c r="D13" s="874">
        <v>7</v>
      </c>
      <c r="E13" s="874">
        <v>4</v>
      </c>
      <c r="F13" s="876">
        <v>4</v>
      </c>
      <c r="G13" s="873">
        <v>2</v>
      </c>
      <c r="H13" s="874">
        <v>-1</v>
      </c>
      <c r="I13" s="874">
        <v>21</v>
      </c>
      <c r="J13" s="876">
        <v>12</v>
      </c>
      <c r="K13" s="873">
        <v>26</v>
      </c>
      <c r="L13" s="874">
        <v>34</v>
      </c>
    </row>
    <row r="14" spans="1:12" ht="15" customHeight="1" x14ac:dyDescent="0.25">
      <c r="A14" s="1654" t="s">
        <v>804</v>
      </c>
      <c r="B14" s="937">
        <v>0</v>
      </c>
      <c r="C14" s="873">
        <v>0</v>
      </c>
      <c r="D14" s="874">
        <v>0</v>
      </c>
      <c r="E14" s="874">
        <v>0</v>
      </c>
      <c r="F14" s="876">
        <v>0</v>
      </c>
      <c r="G14" s="873">
        <v>0</v>
      </c>
      <c r="H14" s="874">
        <v>0</v>
      </c>
      <c r="I14" s="874">
        <v>0</v>
      </c>
      <c r="J14" s="876">
        <v>0</v>
      </c>
      <c r="K14" s="873">
        <v>0</v>
      </c>
      <c r="L14" s="874">
        <v>0</v>
      </c>
    </row>
    <row r="15" spans="1:12" ht="15" customHeight="1" x14ac:dyDescent="0.25">
      <c r="A15" s="934" t="s">
        <v>685</v>
      </c>
      <c r="B15" s="937">
        <v>89</v>
      </c>
      <c r="C15" s="873">
        <v>43</v>
      </c>
      <c r="D15" s="874">
        <v>51</v>
      </c>
      <c r="E15" s="874">
        <v>50</v>
      </c>
      <c r="F15" s="876">
        <v>45</v>
      </c>
      <c r="G15" s="873">
        <v>37</v>
      </c>
      <c r="H15" s="874">
        <v>39</v>
      </c>
      <c r="I15" s="874">
        <v>25</v>
      </c>
      <c r="J15" s="876">
        <v>36</v>
      </c>
      <c r="K15" s="873">
        <v>189</v>
      </c>
      <c r="L15" s="874">
        <v>137</v>
      </c>
    </row>
    <row r="16" spans="1:12" ht="15" customHeight="1" x14ac:dyDescent="0.25">
      <c r="A16" s="934" t="s">
        <v>686</v>
      </c>
      <c r="B16" s="937">
        <v>31</v>
      </c>
      <c r="C16" s="873">
        <v>78</v>
      </c>
      <c r="D16" s="874">
        <v>45</v>
      </c>
      <c r="E16" s="874">
        <v>38</v>
      </c>
      <c r="F16" s="876">
        <v>18</v>
      </c>
      <c r="G16" s="873">
        <v>27</v>
      </c>
      <c r="H16" s="874">
        <v>26</v>
      </c>
      <c r="I16" s="874">
        <v>21</v>
      </c>
      <c r="J16" s="876">
        <v>34</v>
      </c>
      <c r="K16" s="873">
        <v>179</v>
      </c>
      <c r="L16" s="874">
        <v>108</v>
      </c>
    </row>
    <row r="17" spans="1:12" ht="15" customHeight="1" x14ac:dyDescent="0.25">
      <c r="A17" s="934" t="s">
        <v>687</v>
      </c>
      <c r="B17" s="937">
        <v>0</v>
      </c>
      <c r="C17" s="873">
        <v>2</v>
      </c>
      <c r="D17" s="874">
        <v>1</v>
      </c>
      <c r="E17" s="874">
        <v>0</v>
      </c>
      <c r="F17" s="876">
        <v>-6</v>
      </c>
      <c r="G17" s="873">
        <v>1</v>
      </c>
      <c r="H17" s="874">
        <v>0</v>
      </c>
      <c r="I17" s="874">
        <v>-1</v>
      </c>
      <c r="J17" s="876">
        <v>0</v>
      </c>
      <c r="K17" s="873">
        <v>-3</v>
      </c>
      <c r="L17" s="874">
        <v>0</v>
      </c>
    </row>
    <row r="18" spans="1:12" ht="15" customHeight="1" x14ac:dyDescent="0.25">
      <c r="A18" s="934" t="s">
        <v>688</v>
      </c>
      <c r="B18" s="937">
        <v>31</v>
      </c>
      <c r="C18" s="873">
        <v>19</v>
      </c>
      <c r="D18" s="874">
        <v>34</v>
      </c>
      <c r="E18" s="874">
        <v>9</v>
      </c>
      <c r="F18" s="876">
        <v>17</v>
      </c>
      <c r="G18" s="873">
        <v>19</v>
      </c>
      <c r="H18" s="874">
        <v>17</v>
      </c>
      <c r="I18" s="874">
        <v>8</v>
      </c>
      <c r="J18" s="876">
        <v>43</v>
      </c>
      <c r="K18" s="873">
        <v>79</v>
      </c>
      <c r="L18" s="874">
        <v>87</v>
      </c>
    </row>
    <row r="19" spans="1:12" ht="15" customHeight="1" x14ac:dyDescent="0.25">
      <c r="A19" s="934" t="s">
        <v>689</v>
      </c>
      <c r="B19" s="937">
        <v>2</v>
      </c>
      <c r="C19" s="873">
        <v>3</v>
      </c>
      <c r="D19" s="874">
        <v>1</v>
      </c>
      <c r="E19" s="874">
        <v>4</v>
      </c>
      <c r="F19" s="876">
        <v>1</v>
      </c>
      <c r="G19" s="873">
        <v>1</v>
      </c>
      <c r="H19" s="874">
        <v>-1</v>
      </c>
      <c r="I19" s="874">
        <v>1</v>
      </c>
      <c r="J19" s="876">
        <v>5</v>
      </c>
      <c r="K19" s="873">
        <v>9</v>
      </c>
      <c r="L19" s="874">
        <v>6</v>
      </c>
    </row>
    <row r="20" spans="1:12" ht="15" customHeight="1" x14ac:dyDescent="0.25">
      <c r="A20" s="934" t="s">
        <v>690</v>
      </c>
      <c r="B20" s="937">
        <v>55</v>
      </c>
      <c r="C20" s="873">
        <v>22</v>
      </c>
      <c r="D20" s="874">
        <v>23</v>
      </c>
      <c r="E20" s="874">
        <v>31</v>
      </c>
      <c r="F20" s="876">
        <v>19</v>
      </c>
      <c r="G20" s="873">
        <v>19</v>
      </c>
      <c r="H20" s="874">
        <v>26</v>
      </c>
      <c r="I20" s="874">
        <v>17</v>
      </c>
      <c r="J20" s="876">
        <v>11</v>
      </c>
      <c r="K20" s="873">
        <v>95</v>
      </c>
      <c r="L20" s="874">
        <v>73</v>
      </c>
    </row>
    <row r="21" spans="1:12" ht="15" customHeight="1" x14ac:dyDescent="0.25">
      <c r="A21" s="934" t="s">
        <v>691</v>
      </c>
      <c r="B21" s="937">
        <v>1</v>
      </c>
      <c r="C21" s="873">
        <v>0</v>
      </c>
      <c r="D21" s="874">
        <v>1</v>
      </c>
      <c r="E21" s="874">
        <v>1</v>
      </c>
      <c r="F21" s="876">
        <v>3</v>
      </c>
      <c r="G21" s="873">
        <v>1</v>
      </c>
      <c r="H21" s="874">
        <v>1</v>
      </c>
      <c r="I21" s="874">
        <v>-1</v>
      </c>
      <c r="J21" s="876">
        <v>1</v>
      </c>
      <c r="K21" s="873">
        <v>5</v>
      </c>
      <c r="L21" s="874">
        <v>2</v>
      </c>
    </row>
    <row r="22" spans="1:12" ht="15" customHeight="1" x14ac:dyDescent="0.25">
      <c r="A22" s="934" t="s">
        <v>692</v>
      </c>
      <c r="B22" s="937">
        <v>1</v>
      </c>
      <c r="C22" s="873">
        <v>0</v>
      </c>
      <c r="D22" s="874">
        <v>1</v>
      </c>
      <c r="E22" s="874">
        <v>0</v>
      </c>
      <c r="F22" s="876">
        <v>0</v>
      </c>
      <c r="G22" s="873">
        <v>0</v>
      </c>
      <c r="H22" s="874">
        <v>0</v>
      </c>
      <c r="I22" s="874">
        <v>0</v>
      </c>
      <c r="J22" s="876">
        <v>0</v>
      </c>
      <c r="K22" s="873">
        <v>1</v>
      </c>
      <c r="L22" s="874">
        <v>0</v>
      </c>
    </row>
    <row r="23" spans="1:12" ht="15" customHeight="1" x14ac:dyDescent="0.25">
      <c r="A23" s="934" t="s">
        <v>693</v>
      </c>
      <c r="B23" s="937">
        <v>1</v>
      </c>
      <c r="C23" s="873">
        <v>1</v>
      </c>
      <c r="D23" s="874">
        <v>0</v>
      </c>
      <c r="E23" s="874">
        <v>0</v>
      </c>
      <c r="F23" s="876">
        <v>3</v>
      </c>
      <c r="G23" s="873">
        <v>3</v>
      </c>
      <c r="H23" s="874">
        <v>3</v>
      </c>
      <c r="I23" s="874">
        <v>2</v>
      </c>
      <c r="J23" s="876">
        <v>1</v>
      </c>
      <c r="K23" s="873">
        <v>4</v>
      </c>
      <c r="L23" s="874">
        <v>9</v>
      </c>
    </row>
    <row r="24" spans="1:12" ht="15" customHeight="1" x14ac:dyDescent="0.25">
      <c r="A24" s="934" t="s">
        <v>694</v>
      </c>
      <c r="B24" s="937">
        <v>18</v>
      </c>
      <c r="C24" s="873">
        <v>12</v>
      </c>
      <c r="D24" s="874">
        <v>17</v>
      </c>
      <c r="E24" s="874">
        <v>0</v>
      </c>
      <c r="F24" s="876">
        <v>0</v>
      </c>
      <c r="G24" s="873">
        <v>0</v>
      </c>
      <c r="H24" s="874">
        <v>0</v>
      </c>
      <c r="I24" s="874">
        <v>0</v>
      </c>
      <c r="J24" s="876">
        <v>0</v>
      </c>
      <c r="K24" s="873">
        <v>29</v>
      </c>
      <c r="L24" s="874">
        <v>0</v>
      </c>
    </row>
    <row r="25" spans="1:12" ht="15" customHeight="1" x14ac:dyDescent="0.25">
      <c r="A25" s="934" t="s">
        <v>695</v>
      </c>
      <c r="B25" s="937">
        <v>5</v>
      </c>
      <c r="C25" s="873">
        <v>10</v>
      </c>
      <c r="D25" s="874">
        <v>6</v>
      </c>
      <c r="E25" s="874">
        <v>7</v>
      </c>
      <c r="F25" s="876">
        <v>7</v>
      </c>
      <c r="G25" s="873">
        <v>5</v>
      </c>
      <c r="H25" s="874">
        <v>5</v>
      </c>
      <c r="I25" s="874">
        <v>8</v>
      </c>
      <c r="J25" s="876">
        <v>4</v>
      </c>
      <c r="K25" s="873">
        <v>30</v>
      </c>
      <c r="L25" s="874">
        <v>22</v>
      </c>
    </row>
    <row r="26" spans="1:12" ht="15" customHeight="1" x14ac:dyDescent="0.25">
      <c r="A26" s="934" t="s">
        <v>696</v>
      </c>
      <c r="B26" s="937">
        <v>8</v>
      </c>
      <c r="C26" s="873">
        <v>20</v>
      </c>
      <c r="D26" s="874">
        <v>19</v>
      </c>
      <c r="E26" s="874">
        <v>51</v>
      </c>
      <c r="F26" s="876">
        <v>3</v>
      </c>
      <c r="G26" s="873">
        <v>21</v>
      </c>
      <c r="H26" s="874">
        <v>2</v>
      </c>
      <c r="I26" s="874">
        <v>2</v>
      </c>
      <c r="J26" s="876">
        <v>7</v>
      </c>
      <c r="K26" s="873">
        <v>93</v>
      </c>
      <c r="L26" s="874">
        <v>32</v>
      </c>
    </row>
    <row r="27" spans="1:12" ht="15" customHeight="1" x14ac:dyDescent="0.25">
      <c r="A27" s="934" t="s">
        <v>697</v>
      </c>
      <c r="B27" s="937">
        <v>2</v>
      </c>
      <c r="C27" s="873">
        <v>2</v>
      </c>
      <c r="D27" s="874">
        <v>1</v>
      </c>
      <c r="E27" s="874">
        <v>-1</v>
      </c>
      <c r="F27" s="876">
        <v>8</v>
      </c>
      <c r="G27" s="873">
        <v>-1</v>
      </c>
      <c r="H27" s="874">
        <v>3</v>
      </c>
      <c r="I27" s="874">
        <v>1</v>
      </c>
      <c r="J27" s="876">
        <v>3</v>
      </c>
      <c r="K27" s="873">
        <v>10</v>
      </c>
      <c r="L27" s="874">
        <v>6</v>
      </c>
    </row>
    <row r="28" spans="1:12" ht="15" customHeight="1" x14ac:dyDescent="0.25">
      <c r="A28" s="934" t="s">
        <v>698</v>
      </c>
      <c r="B28" s="937">
        <v>20</v>
      </c>
      <c r="C28" s="873">
        <v>7</v>
      </c>
      <c r="D28" s="874">
        <v>9</v>
      </c>
      <c r="E28" s="874">
        <v>1</v>
      </c>
      <c r="F28" s="876">
        <v>51</v>
      </c>
      <c r="G28" s="873">
        <v>57</v>
      </c>
      <c r="H28" s="874">
        <v>7</v>
      </c>
      <c r="I28" s="874">
        <v>3</v>
      </c>
      <c r="J28" s="876">
        <v>2</v>
      </c>
      <c r="K28" s="873">
        <v>68</v>
      </c>
      <c r="L28" s="874">
        <v>69</v>
      </c>
    </row>
    <row r="29" spans="1:12" ht="15" customHeight="1" x14ac:dyDescent="0.25">
      <c r="A29" s="934" t="s">
        <v>699</v>
      </c>
      <c r="B29" s="937">
        <v>1</v>
      </c>
      <c r="C29" s="873">
        <v>5</v>
      </c>
      <c r="D29" s="874">
        <v>0</v>
      </c>
      <c r="E29" s="874">
        <v>7</v>
      </c>
      <c r="F29" s="876">
        <v>0</v>
      </c>
      <c r="G29" s="873">
        <v>-2</v>
      </c>
      <c r="H29" s="874">
        <v>2</v>
      </c>
      <c r="I29" s="874">
        <v>8</v>
      </c>
      <c r="J29" s="876">
        <v>1</v>
      </c>
      <c r="K29" s="873">
        <v>12</v>
      </c>
      <c r="L29" s="874">
        <v>9</v>
      </c>
    </row>
    <row r="30" spans="1:12" ht="15" customHeight="1" x14ac:dyDescent="0.25">
      <c r="A30" s="934" t="s">
        <v>490</v>
      </c>
      <c r="B30" s="937">
        <v>5</v>
      </c>
      <c r="C30" s="873">
        <v>4</v>
      </c>
      <c r="D30" s="874">
        <v>2</v>
      </c>
      <c r="E30" s="874">
        <v>1</v>
      </c>
      <c r="F30" s="876">
        <v>3</v>
      </c>
      <c r="G30" s="873">
        <v>4</v>
      </c>
      <c r="H30" s="874">
        <v>14</v>
      </c>
      <c r="I30" s="874">
        <v>14</v>
      </c>
      <c r="J30" s="876">
        <v>3</v>
      </c>
      <c r="K30" s="873">
        <v>10</v>
      </c>
      <c r="L30" s="874">
        <v>35</v>
      </c>
    </row>
    <row r="31" spans="1:12" ht="15" customHeight="1" x14ac:dyDescent="0.25">
      <c r="A31" s="934" t="s">
        <v>806</v>
      </c>
      <c r="B31" s="937">
        <v>0</v>
      </c>
      <c r="C31" s="873">
        <v>0</v>
      </c>
      <c r="D31" s="874">
        <v>0</v>
      </c>
      <c r="E31" s="874">
        <v>1</v>
      </c>
      <c r="F31" s="876">
        <v>0</v>
      </c>
      <c r="G31" s="873">
        <v>1</v>
      </c>
      <c r="H31" s="874">
        <v>0</v>
      </c>
      <c r="I31" s="874">
        <v>0</v>
      </c>
      <c r="J31" s="876">
        <v>0</v>
      </c>
      <c r="K31" s="873">
        <v>1</v>
      </c>
      <c r="L31" s="874">
        <v>1</v>
      </c>
    </row>
    <row r="32" spans="1:12" ht="15" customHeight="1" x14ac:dyDescent="0.25">
      <c r="A32" s="1657" t="s">
        <v>807</v>
      </c>
      <c r="B32" s="1658">
        <v>272</v>
      </c>
      <c r="C32" s="888">
        <v>239</v>
      </c>
      <c r="D32" s="1659">
        <v>218</v>
      </c>
      <c r="E32" s="1659">
        <v>204</v>
      </c>
      <c r="F32" s="1660">
        <v>176</v>
      </c>
      <c r="G32" s="1661">
        <v>195</v>
      </c>
      <c r="H32" s="1659">
        <v>143</v>
      </c>
      <c r="I32" s="1659">
        <v>129</v>
      </c>
      <c r="J32" s="1660">
        <v>163</v>
      </c>
      <c r="K32" s="888">
        <v>837</v>
      </c>
      <c r="L32" s="889">
        <v>630</v>
      </c>
    </row>
    <row r="33" spans="1:12" ht="15" customHeight="1" x14ac:dyDescent="0.25">
      <c r="A33" s="1648" t="s">
        <v>833</v>
      </c>
      <c r="B33" s="1662">
        <v>1103</v>
      </c>
      <c r="C33" s="1663">
        <v>1042</v>
      </c>
      <c r="D33" s="1374">
        <v>975</v>
      </c>
      <c r="E33" s="1374">
        <v>1052</v>
      </c>
      <c r="F33" s="1664">
        <v>1064</v>
      </c>
      <c r="G33" s="1663">
        <v>1043</v>
      </c>
      <c r="H33" s="1374">
        <v>970</v>
      </c>
      <c r="I33" s="1374">
        <v>975</v>
      </c>
      <c r="J33" s="1664">
        <v>942</v>
      </c>
      <c r="K33" s="1663">
        <v>4133</v>
      </c>
      <c r="L33" s="1374">
        <v>3930</v>
      </c>
    </row>
    <row r="34" spans="1:12" ht="15" customHeight="1" x14ac:dyDescent="0.25">
      <c r="A34" s="1648"/>
      <c r="B34" s="1649"/>
      <c r="C34" s="1650"/>
      <c r="D34" s="1451"/>
      <c r="E34" s="1451"/>
      <c r="F34" s="1665"/>
      <c r="G34" s="1650"/>
      <c r="H34" s="1451"/>
      <c r="I34" s="1451"/>
      <c r="J34" s="1665"/>
      <c r="K34" s="1650"/>
      <c r="L34" s="1451"/>
    </row>
    <row r="35" spans="1:12" ht="15" customHeight="1" x14ac:dyDescent="0.25">
      <c r="A35" s="1648" t="s">
        <v>834</v>
      </c>
      <c r="B35" s="1649"/>
      <c r="C35" s="1650"/>
      <c r="D35" s="1451"/>
      <c r="E35" s="1451"/>
      <c r="F35" s="1665"/>
      <c r="G35" s="1650"/>
      <c r="H35" s="1451"/>
      <c r="I35" s="1451"/>
      <c r="J35" s="1665"/>
      <c r="K35" s="1650"/>
      <c r="L35" s="1451"/>
    </row>
    <row r="36" spans="1:12" ht="15" customHeight="1" x14ac:dyDescent="0.25">
      <c r="A36" s="1574" t="s">
        <v>835</v>
      </c>
      <c r="B36" s="937">
        <v>57</v>
      </c>
      <c r="C36" s="873">
        <v>53</v>
      </c>
      <c r="D36" s="874">
        <v>34</v>
      </c>
      <c r="E36" s="874">
        <v>222</v>
      </c>
      <c r="F36" s="876">
        <v>49</v>
      </c>
      <c r="G36" s="873">
        <v>-39</v>
      </c>
      <c r="H36" s="874">
        <v>20</v>
      </c>
      <c r="I36" s="874">
        <v>6</v>
      </c>
      <c r="J36" s="876">
        <v>-15</v>
      </c>
      <c r="K36" s="873">
        <v>358</v>
      </c>
      <c r="L36" s="874">
        <v>-28</v>
      </c>
    </row>
    <row r="37" spans="1:12" ht="15" customHeight="1" x14ac:dyDescent="0.25">
      <c r="A37" s="1574" t="s">
        <v>836</v>
      </c>
      <c r="B37" s="937">
        <v>16</v>
      </c>
      <c r="C37" s="873">
        <v>18</v>
      </c>
      <c r="D37" s="874">
        <v>32</v>
      </c>
      <c r="E37" s="874">
        <v>124</v>
      </c>
      <c r="F37" s="876">
        <v>49</v>
      </c>
      <c r="G37" s="873">
        <v>26</v>
      </c>
      <c r="H37" s="874">
        <v>62</v>
      </c>
      <c r="I37" s="874">
        <v>26</v>
      </c>
      <c r="J37" s="876">
        <v>35</v>
      </c>
      <c r="K37" s="873">
        <v>223</v>
      </c>
      <c r="L37" s="874">
        <v>149</v>
      </c>
    </row>
    <row r="38" spans="1:12" ht="15" customHeight="1" x14ac:dyDescent="0.25">
      <c r="A38" s="931" t="s">
        <v>837</v>
      </c>
      <c r="B38" s="937">
        <v>73</v>
      </c>
      <c r="C38" s="873">
        <v>71</v>
      </c>
      <c r="D38" s="874">
        <v>66</v>
      </c>
      <c r="E38" s="874">
        <v>346</v>
      </c>
      <c r="F38" s="876">
        <v>98</v>
      </c>
      <c r="G38" s="873">
        <v>-13</v>
      </c>
      <c r="H38" s="874">
        <v>82</v>
      </c>
      <c r="I38" s="874">
        <v>32</v>
      </c>
      <c r="J38" s="876">
        <v>20</v>
      </c>
      <c r="K38" s="873">
        <v>581</v>
      </c>
      <c r="L38" s="874">
        <v>121</v>
      </c>
    </row>
    <row r="39" spans="1:12" ht="15" customHeight="1" x14ac:dyDescent="0.25">
      <c r="A39" s="1585"/>
      <c r="B39" s="1666"/>
      <c r="C39" s="1667"/>
      <c r="D39" s="1668"/>
      <c r="E39" s="1668"/>
      <c r="F39" s="1669"/>
      <c r="G39" s="1667"/>
      <c r="H39" s="1668"/>
      <c r="I39" s="1668"/>
      <c r="J39" s="1669"/>
      <c r="K39" s="1667"/>
      <c r="L39" s="1668"/>
    </row>
    <row r="40" spans="1:12" ht="15" customHeight="1" x14ac:dyDescent="0.25">
      <c r="A40" s="1369" t="s">
        <v>824</v>
      </c>
      <c r="B40" s="1662">
        <v>1176</v>
      </c>
      <c r="C40" s="1663">
        <v>1113</v>
      </c>
      <c r="D40" s="1374">
        <v>1041</v>
      </c>
      <c r="E40" s="1374">
        <v>1398</v>
      </c>
      <c r="F40" s="1373">
        <v>1162</v>
      </c>
      <c r="G40" s="1663">
        <v>1030</v>
      </c>
      <c r="H40" s="1374">
        <v>1052</v>
      </c>
      <c r="I40" s="1374">
        <v>1007</v>
      </c>
      <c r="J40" s="1373">
        <v>962</v>
      </c>
      <c r="K40" s="1663">
        <v>4714</v>
      </c>
      <c r="L40" s="1374">
        <v>4051</v>
      </c>
    </row>
    <row r="41" spans="1:12" ht="12" customHeight="1" x14ac:dyDescent="0.25">
      <c r="A41" s="1670"/>
      <c r="B41" s="1671"/>
      <c r="C41" s="1671"/>
      <c r="D41" s="1459"/>
      <c r="E41" s="1459"/>
      <c r="F41" s="1459"/>
      <c r="G41" s="1459"/>
      <c r="H41" s="1459"/>
      <c r="I41" s="1459"/>
      <c r="J41" s="1459"/>
      <c r="K41" s="1672"/>
      <c r="L41" s="1672"/>
    </row>
    <row r="42" spans="1:12" ht="13" customHeight="1" x14ac:dyDescent="0.25">
      <c r="A42" s="2483" t="s">
        <v>785</v>
      </c>
      <c r="B42" s="2483" t="s">
        <v>14</v>
      </c>
      <c r="C42" s="2483" t="s">
        <v>14</v>
      </c>
      <c r="D42" s="2483" t="s">
        <v>14</v>
      </c>
      <c r="E42" s="2483" t="s">
        <v>14</v>
      </c>
      <c r="F42" s="2483" t="s">
        <v>14</v>
      </c>
      <c r="G42" s="2483" t="s">
        <v>14</v>
      </c>
      <c r="H42" s="2483" t="s">
        <v>14</v>
      </c>
      <c r="I42" s="2483" t="s">
        <v>14</v>
      </c>
      <c r="J42" s="2483" t="s">
        <v>14</v>
      </c>
      <c r="K42" s="2483" t="s">
        <v>14</v>
      </c>
      <c r="L42" s="2483" t="s">
        <v>14</v>
      </c>
    </row>
    <row r="43" spans="1:12" ht="13" customHeight="1" x14ac:dyDescent="0.25">
      <c r="A43" s="2483" t="s">
        <v>838</v>
      </c>
      <c r="B43" s="2483" t="s">
        <v>14</v>
      </c>
      <c r="C43" s="2483" t="s">
        <v>14</v>
      </c>
      <c r="D43" s="2483" t="s">
        <v>14</v>
      </c>
      <c r="E43" s="2483" t="s">
        <v>14</v>
      </c>
      <c r="F43" s="2483" t="s">
        <v>14</v>
      </c>
      <c r="G43" s="2483" t="s">
        <v>14</v>
      </c>
      <c r="H43" s="2483" t="s">
        <v>14</v>
      </c>
      <c r="I43" s="2483" t="s">
        <v>14</v>
      </c>
      <c r="J43" s="2483" t="s">
        <v>14</v>
      </c>
      <c r="K43" s="2483" t="s">
        <v>14</v>
      </c>
      <c r="L43" s="2483" t="s">
        <v>14</v>
      </c>
    </row>
    <row r="44" spans="1:12" ht="10.4" customHeight="1" x14ac:dyDescent="0.25">
      <c r="A44" s="2590"/>
      <c r="B44" s="2590" t="s">
        <v>14</v>
      </c>
      <c r="C44" s="2590" t="s">
        <v>14</v>
      </c>
      <c r="D44" s="2590" t="s">
        <v>14</v>
      </c>
      <c r="E44" s="2590" t="s">
        <v>14</v>
      </c>
      <c r="F44" s="2590" t="s">
        <v>14</v>
      </c>
      <c r="G44" s="2590" t="s">
        <v>14</v>
      </c>
      <c r="H44" s="2590" t="s">
        <v>14</v>
      </c>
      <c r="I44" s="2590" t="s">
        <v>14</v>
      </c>
      <c r="J44" s="2590" t="s">
        <v>14</v>
      </c>
      <c r="K44" s="2590" t="s">
        <v>14</v>
      </c>
      <c r="L44" s="2590" t="s">
        <v>14</v>
      </c>
    </row>
    <row r="45" spans="1:12" ht="10.4" customHeight="1" x14ac:dyDescent="0.25">
      <c r="A45" s="2590"/>
      <c r="B45" s="2590" t="s">
        <v>14</v>
      </c>
      <c r="C45" s="2590" t="s">
        <v>14</v>
      </c>
      <c r="D45" s="2590" t="s">
        <v>14</v>
      </c>
      <c r="E45" s="2590" t="s">
        <v>14</v>
      </c>
      <c r="F45" s="2590" t="s">
        <v>14</v>
      </c>
      <c r="G45" s="2590" t="s">
        <v>14</v>
      </c>
      <c r="H45" s="2590" t="s">
        <v>14</v>
      </c>
      <c r="I45" s="2590" t="s">
        <v>14</v>
      </c>
      <c r="J45" s="2590" t="s">
        <v>14</v>
      </c>
      <c r="K45" s="1542"/>
      <c r="L45" s="1673"/>
    </row>
    <row r="46" spans="1:12" ht="10.4" customHeight="1" x14ac:dyDescent="0.25">
      <c r="A46" s="1674"/>
      <c r="B46" s="1675"/>
      <c r="C46" s="1675"/>
      <c r="D46" s="1675"/>
      <c r="E46" s="1675"/>
      <c r="F46" s="1675"/>
      <c r="G46" s="1675"/>
      <c r="H46" s="1675"/>
      <c r="I46" s="1675"/>
      <c r="J46" s="1675"/>
      <c r="K46" s="1675"/>
      <c r="L46" s="1675"/>
    </row>
  </sheetData>
  <mergeCells count="7">
    <mergeCell ref="A45:J45"/>
    <mergeCell ref="A2:L2"/>
    <mergeCell ref="G3:H3"/>
    <mergeCell ref="K3:L3"/>
    <mergeCell ref="A42:L42"/>
    <mergeCell ref="A43:L43"/>
    <mergeCell ref="A44:L44"/>
  </mergeCells>
  <hyperlinks>
    <hyperlink ref="A1" location="ToC!A2" display="Back to Table of Contents" xr:uid="{AA2048F5-57E2-4F50-8BD5-B558FAE39F73}"/>
  </hyperlinks>
  <pageMargins left="0.5" right="0.5" top="0.5" bottom="0.5" header="0.25" footer="0.25"/>
  <pageSetup scale="76" orientation="landscape" r:id="rId1"/>
  <headerFooter>
    <oddFooter>&amp;L&amp;G&amp;C&amp;"Scotia,Regular"&amp;9Supplementary Financial Information (SFI)&amp;R24&amp;"Scotia,Regular"&amp;7</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75F5C-EA17-44B4-B7E5-0380391280A3}">
  <dimension ref="A1:S22"/>
  <sheetViews>
    <sheetView showGridLines="0" zoomScaleNormal="100" workbookViewId="0"/>
  </sheetViews>
  <sheetFormatPr defaultRowHeight="12.5" x14ac:dyDescent="0.25"/>
  <cols>
    <col min="1" max="1" width="98.26953125" style="23" customWidth="1"/>
    <col min="2" max="18" width="7.26953125" style="23" customWidth="1"/>
    <col min="19" max="19" width="5" style="23" customWidth="1"/>
    <col min="20" max="16384" width="8.7265625" style="23"/>
  </cols>
  <sheetData>
    <row r="1" spans="1:19" ht="20" customHeight="1" x14ac:dyDescent="0.25">
      <c r="A1" s="22" t="s">
        <v>12</v>
      </c>
    </row>
    <row r="2" spans="1:19" ht="25" customHeight="1" x14ac:dyDescent="0.25">
      <c r="A2" s="2478" t="s">
        <v>13</v>
      </c>
      <c r="B2" s="2479" t="s">
        <v>14</v>
      </c>
      <c r="C2" s="2479" t="s">
        <v>14</v>
      </c>
      <c r="D2" s="2479" t="s">
        <v>14</v>
      </c>
      <c r="E2" s="2479" t="s">
        <v>14</v>
      </c>
      <c r="F2" s="2479" t="s">
        <v>14</v>
      </c>
      <c r="G2" s="2479" t="s">
        <v>14</v>
      </c>
      <c r="H2" s="2479" t="s">
        <v>14</v>
      </c>
      <c r="I2" s="2479" t="s">
        <v>14</v>
      </c>
      <c r="J2" s="2479" t="s">
        <v>14</v>
      </c>
      <c r="K2" s="2479" t="s">
        <v>14</v>
      </c>
      <c r="L2" s="2479" t="s">
        <v>14</v>
      </c>
      <c r="M2" s="2479" t="s">
        <v>14</v>
      </c>
      <c r="N2" s="2479" t="s">
        <v>14</v>
      </c>
      <c r="O2" s="2479" t="s">
        <v>14</v>
      </c>
      <c r="P2" s="2479" t="s">
        <v>14</v>
      </c>
      <c r="Q2" s="2479" t="s">
        <v>14</v>
      </c>
      <c r="R2" s="2479" t="s">
        <v>14</v>
      </c>
      <c r="S2" s="2479" t="s">
        <v>14</v>
      </c>
    </row>
    <row r="3" spans="1:19" ht="30" customHeight="1" x14ac:dyDescent="0.35">
      <c r="A3" s="2480" t="s">
        <v>15</v>
      </c>
      <c r="B3" s="2480" t="s">
        <v>14</v>
      </c>
      <c r="C3" s="2480" t="s">
        <v>14</v>
      </c>
      <c r="D3" s="2480" t="s">
        <v>14</v>
      </c>
      <c r="E3" s="2480" t="s">
        <v>14</v>
      </c>
      <c r="F3" s="2480" t="s">
        <v>14</v>
      </c>
      <c r="G3" s="2480" t="s">
        <v>14</v>
      </c>
      <c r="H3" s="2480" t="s">
        <v>14</v>
      </c>
      <c r="I3" s="2480" t="s">
        <v>14</v>
      </c>
      <c r="J3" s="2480" t="s">
        <v>14</v>
      </c>
      <c r="K3" s="2480" t="s">
        <v>14</v>
      </c>
      <c r="L3" s="2480" t="s">
        <v>14</v>
      </c>
      <c r="M3" s="2480" t="s">
        <v>14</v>
      </c>
      <c r="N3" s="2480" t="s">
        <v>14</v>
      </c>
      <c r="O3" s="2480" t="s">
        <v>14</v>
      </c>
      <c r="P3" s="2480" t="s">
        <v>14</v>
      </c>
      <c r="Q3" s="2480" t="s">
        <v>14</v>
      </c>
      <c r="R3" s="2480" t="s">
        <v>14</v>
      </c>
      <c r="S3" s="2480" t="s">
        <v>14</v>
      </c>
    </row>
    <row r="4" spans="1:19" ht="25" customHeight="1" x14ac:dyDescent="0.35">
      <c r="A4" s="2480" t="s">
        <v>16</v>
      </c>
      <c r="B4" s="2480" t="s">
        <v>14</v>
      </c>
      <c r="C4" s="2480" t="s">
        <v>14</v>
      </c>
      <c r="D4" s="2480" t="s">
        <v>14</v>
      </c>
      <c r="E4" s="2480" t="s">
        <v>14</v>
      </c>
      <c r="F4" s="2480" t="s">
        <v>14</v>
      </c>
      <c r="G4" s="2480" t="s">
        <v>14</v>
      </c>
      <c r="H4" s="2480" t="s">
        <v>14</v>
      </c>
      <c r="I4" s="2480" t="s">
        <v>14</v>
      </c>
      <c r="J4" s="2480" t="s">
        <v>14</v>
      </c>
      <c r="K4" s="2480" t="s">
        <v>14</v>
      </c>
      <c r="L4" s="2480" t="s">
        <v>14</v>
      </c>
      <c r="M4" s="2480" t="s">
        <v>14</v>
      </c>
      <c r="N4" s="2480" t="s">
        <v>14</v>
      </c>
      <c r="O4" s="2480" t="s">
        <v>14</v>
      </c>
      <c r="P4" s="2480" t="s">
        <v>14</v>
      </c>
      <c r="Q4" s="2480" t="s">
        <v>14</v>
      </c>
      <c r="R4" s="2480" t="s">
        <v>14</v>
      </c>
      <c r="S4" s="2480" t="s">
        <v>14</v>
      </c>
    </row>
    <row r="5" spans="1:19" ht="64.5" customHeight="1" x14ac:dyDescent="0.25">
      <c r="A5" s="2481" t="s">
        <v>17</v>
      </c>
      <c r="B5" s="2481" t="s">
        <v>14</v>
      </c>
      <c r="C5" s="2481" t="s">
        <v>14</v>
      </c>
      <c r="D5" s="2481" t="s">
        <v>14</v>
      </c>
      <c r="E5" s="2481" t="s">
        <v>14</v>
      </c>
      <c r="F5" s="2481" t="s">
        <v>14</v>
      </c>
      <c r="G5" s="2481" t="s">
        <v>14</v>
      </c>
      <c r="H5" s="2481" t="s">
        <v>14</v>
      </c>
      <c r="I5" s="2481" t="s">
        <v>14</v>
      </c>
      <c r="J5" s="2481" t="s">
        <v>14</v>
      </c>
      <c r="K5" s="2481" t="s">
        <v>14</v>
      </c>
      <c r="L5" s="2481" t="s">
        <v>14</v>
      </c>
      <c r="M5" s="2481" t="s">
        <v>14</v>
      </c>
      <c r="N5" s="2481" t="s">
        <v>14</v>
      </c>
      <c r="O5" s="2481" t="s">
        <v>14</v>
      </c>
      <c r="P5" s="2481" t="s">
        <v>14</v>
      </c>
      <c r="Q5" s="2481" t="s">
        <v>14</v>
      </c>
      <c r="R5" s="2481" t="s">
        <v>14</v>
      </c>
      <c r="S5" s="2481" t="s">
        <v>14</v>
      </c>
    </row>
    <row r="6" spans="1:19" ht="25" customHeight="1" x14ac:dyDescent="0.35">
      <c r="A6" s="2480" t="s">
        <v>18</v>
      </c>
      <c r="B6" s="2480" t="s">
        <v>14</v>
      </c>
      <c r="C6" s="2480" t="s">
        <v>14</v>
      </c>
      <c r="D6" s="2480" t="s">
        <v>14</v>
      </c>
      <c r="E6" s="2480" t="s">
        <v>14</v>
      </c>
      <c r="F6" s="2480" t="s">
        <v>14</v>
      </c>
      <c r="G6" s="2480" t="s">
        <v>14</v>
      </c>
      <c r="H6" s="2480" t="s">
        <v>14</v>
      </c>
      <c r="I6" s="2480" t="s">
        <v>14</v>
      </c>
      <c r="J6" s="2480" t="s">
        <v>14</v>
      </c>
      <c r="K6" s="2480" t="s">
        <v>14</v>
      </c>
      <c r="L6" s="2480" t="s">
        <v>14</v>
      </c>
      <c r="M6" s="2480" t="s">
        <v>14</v>
      </c>
      <c r="N6" s="2480" t="s">
        <v>14</v>
      </c>
      <c r="O6" s="2480" t="s">
        <v>14</v>
      </c>
      <c r="P6" s="2480" t="s">
        <v>14</v>
      </c>
      <c r="Q6" s="2480" t="s">
        <v>14</v>
      </c>
      <c r="R6" s="2480" t="s">
        <v>14</v>
      </c>
      <c r="S6" s="2480" t="s">
        <v>14</v>
      </c>
    </row>
    <row r="7" spans="1:19" ht="48.65" customHeight="1" x14ac:dyDescent="0.25">
      <c r="A7" s="2481" t="s">
        <v>19</v>
      </c>
      <c r="B7" s="2481" t="s">
        <v>14</v>
      </c>
      <c r="C7" s="2481" t="s">
        <v>14</v>
      </c>
      <c r="D7" s="2481" t="s">
        <v>14</v>
      </c>
      <c r="E7" s="2481" t="s">
        <v>14</v>
      </c>
      <c r="F7" s="2481" t="s">
        <v>14</v>
      </c>
      <c r="G7" s="2481" t="s">
        <v>14</v>
      </c>
      <c r="H7" s="2481" t="s">
        <v>14</v>
      </c>
      <c r="I7" s="2481" t="s">
        <v>14</v>
      </c>
      <c r="J7" s="2481" t="s">
        <v>14</v>
      </c>
      <c r="K7" s="2481" t="s">
        <v>14</v>
      </c>
      <c r="L7" s="2481" t="s">
        <v>14</v>
      </c>
      <c r="M7" s="2481" t="s">
        <v>14</v>
      </c>
      <c r="N7" s="2481" t="s">
        <v>14</v>
      </c>
      <c r="O7" s="2481" t="s">
        <v>14</v>
      </c>
      <c r="P7" s="2481" t="s">
        <v>14</v>
      </c>
      <c r="Q7" s="2481" t="s">
        <v>14</v>
      </c>
      <c r="R7" s="2481" t="s">
        <v>14</v>
      </c>
      <c r="S7" s="2481" t="s">
        <v>14</v>
      </c>
    </row>
    <row r="8" spans="1:19" ht="28.5" customHeight="1" x14ac:dyDescent="0.35">
      <c r="A8" s="2480" t="s">
        <v>20</v>
      </c>
      <c r="B8" s="2480" t="s">
        <v>14</v>
      </c>
      <c r="C8" s="2480" t="s">
        <v>14</v>
      </c>
      <c r="D8" s="2480" t="s">
        <v>14</v>
      </c>
      <c r="E8" s="2480" t="s">
        <v>14</v>
      </c>
      <c r="F8" s="2480" t="s">
        <v>14</v>
      </c>
      <c r="G8" s="2480" t="s">
        <v>14</v>
      </c>
      <c r="H8" s="2480" t="s">
        <v>14</v>
      </c>
      <c r="I8" s="2480" t="s">
        <v>14</v>
      </c>
      <c r="J8" s="2480" t="s">
        <v>14</v>
      </c>
      <c r="K8" s="2480" t="s">
        <v>14</v>
      </c>
      <c r="L8" s="2480" t="s">
        <v>14</v>
      </c>
      <c r="M8" s="2480" t="s">
        <v>14</v>
      </c>
      <c r="N8" s="2480" t="s">
        <v>14</v>
      </c>
      <c r="O8" s="2480" t="s">
        <v>14</v>
      </c>
      <c r="P8" s="2480" t="s">
        <v>14</v>
      </c>
      <c r="Q8" s="2480" t="s">
        <v>14</v>
      </c>
      <c r="R8" s="2480" t="s">
        <v>14</v>
      </c>
      <c r="S8" s="2480" t="s">
        <v>14</v>
      </c>
    </row>
    <row r="9" spans="1:19" ht="9.75" customHeight="1" x14ac:dyDescent="0.25">
      <c r="A9" s="2481"/>
      <c r="B9" s="2481" t="s">
        <v>14</v>
      </c>
      <c r="C9" s="2481" t="s">
        <v>14</v>
      </c>
      <c r="D9" s="2481" t="s">
        <v>14</v>
      </c>
      <c r="E9" s="2481" t="s">
        <v>14</v>
      </c>
      <c r="F9" s="2481" t="s">
        <v>14</v>
      </c>
      <c r="G9" s="2481" t="s">
        <v>14</v>
      </c>
      <c r="H9" s="2481" t="s">
        <v>14</v>
      </c>
      <c r="I9" s="2481" t="s">
        <v>14</v>
      </c>
      <c r="J9" s="2481" t="s">
        <v>14</v>
      </c>
      <c r="K9" s="2481" t="s">
        <v>14</v>
      </c>
      <c r="L9" s="2481" t="s">
        <v>14</v>
      </c>
      <c r="M9" s="2481" t="s">
        <v>14</v>
      </c>
      <c r="N9" s="2481" t="s">
        <v>14</v>
      </c>
      <c r="O9" s="2481" t="s">
        <v>14</v>
      </c>
      <c r="P9" s="2481" t="s">
        <v>14</v>
      </c>
      <c r="Q9" s="2481" t="s">
        <v>14</v>
      </c>
      <c r="R9" s="2481" t="s">
        <v>14</v>
      </c>
      <c r="S9" s="2481" t="s">
        <v>14</v>
      </c>
    </row>
    <row r="10" spans="1:19" ht="19.5" customHeight="1" x14ac:dyDescent="0.25">
      <c r="A10" s="2475" t="s">
        <v>21</v>
      </c>
      <c r="B10" s="2475" t="s">
        <v>14</v>
      </c>
      <c r="C10" s="2475" t="s">
        <v>14</v>
      </c>
      <c r="D10" s="2475" t="s">
        <v>14</v>
      </c>
      <c r="E10" s="2475" t="s">
        <v>14</v>
      </c>
      <c r="F10" s="2475" t="s">
        <v>14</v>
      </c>
      <c r="G10" s="2475" t="s">
        <v>14</v>
      </c>
      <c r="H10" s="2475" t="s">
        <v>14</v>
      </c>
      <c r="I10" s="2475" t="s">
        <v>14</v>
      </c>
      <c r="J10" s="2475" t="s">
        <v>14</v>
      </c>
      <c r="K10" s="2475" t="s">
        <v>14</v>
      </c>
      <c r="L10" s="2475" t="s">
        <v>14</v>
      </c>
      <c r="M10" s="2475" t="s">
        <v>14</v>
      </c>
      <c r="N10" s="2475" t="s">
        <v>14</v>
      </c>
      <c r="O10" s="2475" t="s">
        <v>14</v>
      </c>
      <c r="P10" s="2475" t="s">
        <v>14</v>
      </c>
      <c r="Q10" s="2475" t="s">
        <v>14</v>
      </c>
      <c r="R10" s="2475" t="s">
        <v>14</v>
      </c>
      <c r="S10" s="2475" t="s">
        <v>14</v>
      </c>
    </row>
    <row r="11" spans="1:19" ht="123.75" customHeight="1" x14ac:dyDescent="0.25">
      <c r="A11" s="2476" t="s">
        <v>22</v>
      </c>
      <c r="B11" s="2476" t="s">
        <v>14</v>
      </c>
      <c r="C11" s="2476" t="s">
        <v>14</v>
      </c>
      <c r="D11" s="2476" t="s">
        <v>14</v>
      </c>
      <c r="E11" s="2476" t="s">
        <v>14</v>
      </c>
      <c r="F11" s="2476" t="s">
        <v>14</v>
      </c>
      <c r="G11" s="2476" t="s">
        <v>14</v>
      </c>
      <c r="H11" s="2476" t="s">
        <v>14</v>
      </c>
      <c r="I11" s="2476" t="s">
        <v>14</v>
      </c>
      <c r="J11" s="2476" t="s">
        <v>14</v>
      </c>
      <c r="K11" s="2476" t="s">
        <v>14</v>
      </c>
      <c r="L11" s="2476" t="s">
        <v>14</v>
      </c>
      <c r="M11" s="2476" t="s">
        <v>14</v>
      </c>
      <c r="N11" s="2476" t="s">
        <v>14</v>
      </c>
      <c r="O11" s="2476" t="s">
        <v>14</v>
      </c>
      <c r="P11" s="2476" t="s">
        <v>14</v>
      </c>
      <c r="Q11" s="2476" t="s">
        <v>14</v>
      </c>
      <c r="R11" s="2476" t="s">
        <v>14</v>
      </c>
      <c r="S11" s="2476" t="s">
        <v>14</v>
      </c>
    </row>
    <row r="12" spans="1:19" ht="24" customHeight="1" x14ac:dyDescent="0.25">
      <c r="A12" s="2474" t="s">
        <v>23</v>
      </c>
      <c r="B12" s="2474" t="s">
        <v>14</v>
      </c>
      <c r="C12" s="2474" t="s">
        <v>14</v>
      </c>
      <c r="D12" s="2474" t="s">
        <v>14</v>
      </c>
      <c r="E12" s="2474" t="s">
        <v>14</v>
      </c>
      <c r="F12" s="2474" t="s">
        <v>14</v>
      </c>
      <c r="G12" s="2474" t="s">
        <v>14</v>
      </c>
      <c r="H12" s="2474" t="s">
        <v>14</v>
      </c>
      <c r="I12" s="2474" t="s">
        <v>14</v>
      </c>
      <c r="J12" s="2474" t="s">
        <v>14</v>
      </c>
      <c r="K12" s="2474" t="s">
        <v>14</v>
      </c>
      <c r="L12" s="2474" t="s">
        <v>14</v>
      </c>
      <c r="M12" s="2474" t="s">
        <v>14</v>
      </c>
      <c r="N12" s="2474" t="s">
        <v>14</v>
      </c>
      <c r="O12" s="2474" t="s">
        <v>14</v>
      </c>
      <c r="P12" s="2474" t="s">
        <v>14</v>
      </c>
      <c r="Q12" s="2474" t="s">
        <v>14</v>
      </c>
      <c r="R12" s="2474" t="s">
        <v>14</v>
      </c>
      <c r="S12" s="2474" t="s">
        <v>14</v>
      </c>
    </row>
    <row r="13" spans="1:19" ht="61" customHeight="1" x14ac:dyDescent="0.25">
      <c r="A13" s="2477" t="s">
        <v>1056</v>
      </c>
      <c r="B13" s="2476" t="s">
        <v>14</v>
      </c>
      <c r="C13" s="2476" t="s">
        <v>14</v>
      </c>
      <c r="D13" s="2476" t="s">
        <v>14</v>
      </c>
      <c r="E13" s="2476" t="s">
        <v>14</v>
      </c>
      <c r="F13" s="2476" t="s">
        <v>14</v>
      </c>
      <c r="G13" s="2476" t="s">
        <v>14</v>
      </c>
      <c r="H13" s="2476" t="s">
        <v>14</v>
      </c>
      <c r="I13" s="2476" t="s">
        <v>14</v>
      </c>
      <c r="J13" s="2476" t="s">
        <v>14</v>
      </c>
      <c r="K13" s="2476" t="s">
        <v>14</v>
      </c>
      <c r="L13" s="2476" t="s">
        <v>14</v>
      </c>
      <c r="M13" s="2476" t="s">
        <v>14</v>
      </c>
      <c r="N13" s="2476" t="s">
        <v>14</v>
      </c>
      <c r="O13" s="2476" t="s">
        <v>14</v>
      </c>
      <c r="P13" s="2476" t="s">
        <v>14</v>
      </c>
      <c r="Q13" s="2476" t="s">
        <v>14</v>
      </c>
      <c r="R13" s="2476" t="s">
        <v>14</v>
      </c>
      <c r="S13" s="2476" t="s">
        <v>14</v>
      </c>
    </row>
    <row r="14" spans="1:19" ht="21.75" customHeight="1" x14ac:dyDescent="0.25">
      <c r="A14" s="2475" t="s">
        <v>24</v>
      </c>
      <c r="B14" s="2475" t="s">
        <v>14</v>
      </c>
      <c r="C14" s="2475" t="s">
        <v>14</v>
      </c>
      <c r="D14" s="2475" t="s">
        <v>14</v>
      </c>
      <c r="E14" s="2475" t="s">
        <v>14</v>
      </c>
      <c r="F14" s="2475" t="s">
        <v>14</v>
      </c>
      <c r="G14" s="2475" t="s">
        <v>14</v>
      </c>
      <c r="H14" s="2475" t="s">
        <v>14</v>
      </c>
      <c r="I14" s="2475" t="s">
        <v>14</v>
      </c>
      <c r="J14" s="2475" t="s">
        <v>14</v>
      </c>
      <c r="K14" s="2475" t="s">
        <v>14</v>
      </c>
      <c r="L14" s="2475" t="s">
        <v>14</v>
      </c>
      <c r="M14" s="2475" t="s">
        <v>14</v>
      </c>
      <c r="N14" s="2475" t="s">
        <v>14</v>
      </c>
      <c r="O14" s="2475" t="s">
        <v>14</v>
      </c>
      <c r="P14" s="2475" t="s">
        <v>14</v>
      </c>
      <c r="Q14" s="2475" t="s">
        <v>14</v>
      </c>
      <c r="R14" s="2475" t="s">
        <v>14</v>
      </c>
      <c r="S14" s="2475" t="s">
        <v>14</v>
      </c>
    </row>
    <row r="15" spans="1:19" ht="61.5" customHeight="1" x14ac:dyDescent="0.25">
      <c r="A15" s="2476" t="s">
        <v>25</v>
      </c>
      <c r="B15" s="2476" t="s">
        <v>14</v>
      </c>
      <c r="C15" s="2476" t="s">
        <v>14</v>
      </c>
      <c r="D15" s="2476" t="s">
        <v>14</v>
      </c>
      <c r="E15" s="2476" t="s">
        <v>14</v>
      </c>
      <c r="F15" s="2476" t="s">
        <v>14</v>
      </c>
      <c r="G15" s="2476" t="s">
        <v>14</v>
      </c>
      <c r="H15" s="2476" t="s">
        <v>14</v>
      </c>
      <c r="I15" s="2476" t="s">
        <v>14</v>
      </c>
      <c r="J15" s="2476" t="s">
        <v>14</v>
      </c>
      <c r="K15" s="2476" t="s">
        <v>14</v>
      </c>
      <c r="L15" s="2476" t="s">
        <v>14</v>
      </c>
      <c r="M15" s="2476" t="s">
        <v>14</v>
      </c>
      <c r="N15" s="2476" t="s">
        <v>14</v>
      </c>
      <c r="O15" s="2476" t="s">
        <v>14</v>
      </c>
      <c r="P15" s="2476" t="s">
        <v>14</v>
      </c>
      <c r="Q15" s="2476" t="s">
        <v>14</v>
      </c>
      <c r="R15" s="2476" t="s">
        <v>14</v>
      </c>
      <c r="S15" s="2476" t="s">
        <v>14</v>
      </c>
    </row>
    <row r="16" spans="1:19" ht="24.75" customHeight="1" x14ac:dyDescent="0.25">
      <c r="A16" s="2475" t="s">
        <v>26</v>
      </c>
      <c r="B16" s="2475" t="s">
        <v>14</v>
      </c>
      <c r="C16" s="2475" t="s">
        <v>14</v>
      </c>
      <c r="D16" s="2475" t="s">
        <v>14</v>
      </c>
      <c r="E16" s="2475" t="s">
        <v>14</v>
      </c>
      <c r="F16" s="2475" t="s">
        <v>14</v>
      </c>
      <c r="G16" s="2475" t="s">
        <v>14</v>
      </c>
      <c r="H16" s="2475" t="s">
        <v>14</v>
      </c>
      <c r="I16" s="2475" t="s">
        <v>14</v>
      </c>
      <c r="J16" s="2475" t="s">
        <v>14</v>
      </c>
      <c r="K16" s="2475" t="s">
        <v>14</v>
      </c>
      <c r="L16" s="2475" t="s">
        <v>14</v>
      </c>
      <c r="M16" s="2475" t="s">
        <v>14</v>
      </c>
      <c r="N16" s="2475" t="s">
        <v>14</v>
      </c>
      <c r="O16" s="2475" t="s">
        <v>14</v>
      </c>
      <c r="P16" s="2475" t="s">
        <v>14</v>
      </c>
      <c r="Q16" s="2475" t="s">
        <v>14</v>
      </c>
      <c r="R16" s="2475" t="s">
        <v>14</v>
      </c>
      <c r="S16" s="2475" t="s">
        <v>14</v>
      </c>
    </row>
    <row r="17" spans="1:19" ht="40.5" customHeight="1" x14ac:dyDescent="0.25">
      <c r="A17" s="2476" t="s">
        <v>27</v>
      </c>
      <c r="B17" s="2476" t="s">
        <v>14</v>
      </c>
      <c r="C17" s="2476" t="s">
        <v>14</v>
      </c>
      <c r="D17" s="2476" t="s">
        <v>14</v>
      </c>
      <c r="E17" s="2476" t="s">
        <v>14</v>
      </c>
      <c r="F17" s="2476" t="s">
        <v>14</v>
      </c>
      <c r="G17" s="2476" t="s">
        <v>14</v>
      </c>
      <c r="H17" s="2476" t="s">
        <v>14</v>
      </c>
      <c r="I17" s="2476" t="s">
        <v>14</v>
      </c>
      <c r="J17" s="2476" t="s">
        <v>14</v>
      </c>
      <c r="K17" s="2476" t="s">
        <v>14</v>
      </c>
      <c r="L17" s="2476" t="s">
        <v>14</v>
      </c>
      <c r="M17" s="2476" t="s">
        <v>14</v>
      </c>
      <c r="N17" s="2476" t="s">
        <v>14</v>
      </c>
      <c r="O17" s="2476" t="s">
        <v>14</v>
      </c>
      <c r="P17" s="2476" t="s">
        <v>14</v>
      </c>
      <c r="Q17" s="2476" t="s">
        <v>14</v>
      </c>
      <c r="R17" s="2476" t="s">
        <v>14</v>
      </c>
      <c r="S17" s="2476" t="s">
        <v>14</v>
      </c>
    </row>
    <row r="18" spans="1:19" ht="18.75" customHeight="1" x14ac:dyDescent="0.25">
      <c r="A18" s="2474" t="s">
        <v>28</v>
      </c>
      <c r="B18" s="2474" t="s">
        <v>14</v>
      </c>
      <c r="C18" s="2474" t="s">
        <v>14</v>
      </c>
      <c r="D18" s="2474" t="s">
        <v>14</v>
      </c>
      <c r="E18" s="2474" t="s">
        <v>14</v>
      </c>
      <c r="F18" s="2474" t="s">
        <v>14</v>
      </c>
      <c r="G18" s="2474" t="s">
        <v>14</v>
      </c>
      <c r="H18" s="2474" t="s">
        <v>14</v>
      </c>
      <c r="I18" s="2474" t="s">
        <v>14</v>
      </c>
      <c r="J18" s="2474" t="s">
        <v>14</v>
      </c>
      <c r="K18" s="2474" t="s">
        <v>14</v>
      </c>
      <c r="L18" s="2474" t="s">
        <v>14</v>
      </c>
      <c r="M18" s="2474" t="s">
        <v>14</v>
      </c>
      <c r="N18" s="2474" t="s">
        <v>14</v>
      </c>
      <c r="O18" s="2474" t="s">
        <v>14</v>
      </c>
      <c r="P18" s="2474" t="s">
        <v>14</v>
      </c>
      <c r="Q18" s="2474" t="s">
        <v>14</v>
      </c>
      <c r="R18" s="2474" t="s">
        <v>14</v>
      </c>
      <c r="S18" s="2474" t="s">
        <v>14</v>
      </c>
    </row>
    <row r="19" spans="1:19" ht="52" customHeight="1" x14ac:dyDescent="0.25">
      <c r="A19" s="2476" t="s">
        <v>29</v>
      </c>
      <c r="B19" s="2476" t="s">
        <v>14</v>
      </c>
      <c r="C19" s="2476" t="s">
        <v>14</v>
      </c>
      <c r="D19" s="2476" t="s">
        <v>14</v>
      </c>
      <c r="E19" s="2476" t="s">
        <v>14</v>
      </c>
      <c r="F19" s="2476" t="s">
        <v>14</v>
      </c>
      <c r="G19" s="2476" t="s">
        <v>14</v>
      </c>
      <c r="H19" s="2476" t="s">
        <v>14</v>
      </c>
      <c r="I19" s="2476" t="s">
        <v>14</v>
      </c>
      <c r="J19" s="2476" t="s">
        <v>14</v>
      </c>
      <c r="K19" s="2476" t="s">
        <v>14</v>
      </c>
      <c r="L19" s="2476" t="s">
        <v>14</v>
      </c>
      <c r="M19" s="2476" t="s">
        <v>14</v>
      </c>
      <c r="N19" s="2476" t="s">
        <v>14</v>
      </c>
      <c r="O19" s="2476" t="s">
        <v>14</v>
      </c>
      <c r="P19" s="2476" t="s">
        <v>14</v>
      </c>
      <c r="Q19" s="2476" t="s">
        <v>14</v>
      </c>
      <c r="R19" s="2476" t="s">
        <v>14</v>
      </c>
      <c r="S19" s="2476" t="s">
        <v>14</v>
      </c>
    </row>
    <row r="20" spans="1:19" ht="23.5" customHeight="1" x14ac:dyDescent="0.25">
      <c r="A20" s="2472" t="s">
        <v>30</v>
      </c>
      <c r="B20" s="2472" t="s">
        <v>14</v>
      </c>
      <c r="C20" s="2472" t="s">
        <v>14</v>
      </c>
      <c r="D20" s="2472" t="s">
        <v>14</v>
      </c>
      <c r="E20" s="2472" t="s">
        <v>14</v>
      </c>
      <c r="F20" s="2472" t="s">
        <v>14</v>
      </c>
      <c r="G20" s="2472" t="s">
        <v>14</v>
      </c>
      <c r="H20" s="2472" t="s">
        <v>14</v>
      </c>
      <c r="I20" s="2472" t="s">
        <v>14</v>
      </c>
      <c r="J20" s="2472" t="s">
        <v>14</v>
      </c>
      <c r="K20" s="2472" t="s">
        <v>14</v>
      </c>
      <c r="L20" s="2472" t="s">
        <v>14</v>
      </c>
      <c r="M20" s="2472" t="s">
        <v>14</v>
      </c>
      <c r="N20" s="2472" t="s">
        <v>14</v>
      </c>
      <c r="O20" s="2472" t="s">
        <v>14</v>
      </c>
      <c r="P20" s="2472" t="s">
        <v>14</v>
      </c>
      <c r="Q20" s="2472" t="s">
        <v>14</v>
      </c>
      <c r="R20" s="2472" t="s">
        <v>14</v>
      </c>
      <c r="S20" s="2472" t="s">
        <v>14</v>
      </c>
    </row>
    <row r="21" spans="1:19" ht="21" customHeight="1" x14ac:dyDescent="0.25">
      <c r="A21" s="2473" t="s">
        <v>31</v>
      </c>
      <c r="B21" s="2473" t="s">
        <v>14</v>
      </c>
      <c r="C21" s="2473" t="s">
        <v>14</v>
      </c>
      <c r="D21" s="2473" t="s">
        <v>14</v>
      </c>
      <c r="E21" s="2473" t="s">
        <v>14</v>
      </c>
      <c r="F21" s="2473" t="s">
        <v>14</v>
      </c>
      <c r="G21" s="2473" t="s">
        <v>14</v>
      </c>
      <c r="H21" s="2473" t="s">
        <v>14</v>
      </c>
      <c r="I21" s="2473" t="s">
        <v>14</v>
      </c>
      <c r="J21" s="2473" t="s">
        <v>14</v>
      </c>
      <c r="K21" s="2473" t="s">
        <v>14</v>
      </c>
      <c r="L21" s="2473" t="s">
        <v>14</v>
      </c>
      <c r="M21" s="2473" t="s">
        <v>14</v>
      </c>
      <c r="N21" s="2473" t="s">
        <v>14</v>
      </c>
      <c r="O21" s="2473" t="s">
        <v>14</v>
      </c>
      <c r="P21" s="2473" t="s">
        <v>14</v>
      </c>
      <c r="Q21" s="2473" t="s">
        <v>14</v>
      </c>
      <c r="R21" s="2473" t="s">
        <v>14</v>
      </c>
      <c r="S21" s="2473" t="s">
        <v>14</v>
      </c>
    </row>
    <row r="22" spans="1:19" ht="59.15" customHeight="1" x14ac:dyDescent="0.25">
      <c r="A22" s="2474" t="s">
        <v>32</v>
      </c>
      <c r="B22" s="2474" t="s">
        <v>14</v>
      </c>
      <c r="C22" s="2474" t="s">
        <v>14</v>
      </c>
      <c r="D22" s="2474" t="s">
        <v>14</v>
      </c>
      <c r="E22" s="2474" t="s">
        <v>14</v>
      </c>
      <c r="F22" s="2474" t="s">
        <v>14</v>
      </c>
      <c r="G22" s="2474" t="s">
        <v>14</v>
      </c>
      <c r="H22" s="2474" t="s">
        <v>14</v>
      </c>
      <c r="I22" s="2474" t="s">
        <v>14</v>
      </c>
      <c r="J22" s="2474" t="s">
        <v>14</v>
      </c>
      <c r="K22" s="2474" t="s">
        <v>14</v>
      </c>
      <c r="L22" s="2474" t="s">
        <v>14</v>
      </c>
      <c r="M22" s="2474" t="s">
        <v>14</v>
      </c>
      <c r="N22" s="2474" t="s">
        <v>14</v>
      </c>
      <c r="O22" s="2474" t="s">
        <v>14</v>
      </c>
      <c r="P22" s="2474" t="s">
        <v>14</v>
      </c>
      <c r="Q22" s="2474" t="s">
        <v>14</v>
      </c>
      <c r="R22" s="2474" t="s">
        <v>14</v>
      </c>
      <c r="S22" s="2474" t="s">
        <v>14</v>
      </c>
    </row>
  </sheetData>
  <mergeCells count="21">
    <mergeCell ref="A13:S13"/>
    <mergeCell ref="A2:S2"/>
    <mergeCell ref="A3:S3"/>
    <mergeCell ref="A4:S4"/>
    <mergeCell ref="A5:S5"/>
    <mergeCell ref="A6:S6"/>
    <mergeCell ref="A7:S7"/>
    <mergeCell ref="A8:S8"/>
    <mergeCell ref="A9:S9"/>
    <mergeCell ref="A10:S10"/>
    <mergeCell ref="A11:S11"/>
    <mergeCell ref="A12:S12"/>
    <mergeCell ref="A20:S20"/>
    <mergeCell ref="A21:S21"/>
    <mergeCell ref="A22:S22"/>
    <mergeCell ref="A14:S14"/>
    <mergeCell ref="A15:S15"/>
    <mergeCell ref="A16:S16"/>
    <mergeCell ref="A17:S17"/>
    <mergeCell ref="A18:S18"/>
    <mergeCell ref="A19:S19"/>
  </mergeCells>
  <hyperlinks>
    <hyperlink ref="A1" location="ToC!A2" display="Back to Table of Contents" xr:uid="{6BCA8FB9-2944-4E5E-B71D-6B5F9AB5A222}"/>
  </hyperlinks>
  <pageMargins left="0.5" right="0.5" top="0.5" bottom="0.5" header="0.25" footer="0.25"/>
  <pageSetup scale="55" orientation="landscape" r:id="rId1"/>
  <headerFooter>
    <oddFooter>&amp;L&amp;G&amp;C&amp;"Scotia,Regular"&amp;9Supplementary Financial Information (SFI)&amp;RNotes_1&amp;"Scotia,Regular"&amp;7</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7D3E-F48C-4A8F-9D84-7113CBE7B26C}">
  <sheetPr>
    <pageSetUpPr fitToPage="1"/>
  </sheetPr>
  <dimension ref="A1:J12"/>
  <sheetViews>
    <sheetView showGridLines="0" zoomScaleNormal="100" workbookViewId="0"/>
  </sheetViews>
  <sheetFormatPr defaultRowHeight="12.5" x14ac:dyDescent="0.25"/>
  <cols>
    <col min="1" max="1" width="66.453125" style="23" customWidth="1"/>
    <col min="2" max="10" width="11.7265625" style="23" customWidth="1"/>
    <col min="11" max="16384" width="8.7265625" style="23"/>
  </cols>
  <sheetData>
    <row r="1" spans="1:10" ht="20" customHeight="1" x14ac:dyDescent="0.25">
      <c r="A1" s="22" t="s">
        <v>12</v>
      </c>
    </row>
    <row r="2" spans="1:10" ht="25" customHeight="1" x14ac:dyDescent="0.25">
      <c r="A2" s="2551" t="s">
        <v>839</v>
      </c>
      <c r="B2" s="2551" t="s">
        <v>14</v>
      </c>
      <c r="C2" s="2551" t="s">
        <v>14</v>
      </c>
      <c r="D2" s="2551" t="s">
        <v>14</v>
      </c>
      <c r="E2" s="2551" t="s">
        <v>14</v>
      </c>
      <c r="F2" s="2551" t="s">
        <v>14</v>
      </c>
      <c r="G2" s="2551" t="s">
        <v>14</v>
      </c>
      <c r="H2" s="2551" t="s">
        <v>14</v>
      </c>
      <c r="I2" s="2551" t="s">
        <v>14</v>
      </c>
      <c r="J2" s="2551" t="s">
        <v>14</v>
      </c>
    </row>
    <row r="3" spans="1:10" ht="20.149999999999999" customHeight="1" x14ac:dyDescent="0.25">
      <c r="A3" s="1390"/>
      <c r="B3" s="1676"/>
      <c r="C3" s="1677"/>
      <c r="D3" s="1678"/>
      <c r="E3" s="1678"/>
      <c r="F3" s="1679"/>
      <c r="G3" s="1677"/>
      <c r="H3" s="1678"/>
      <c r="I3" s="1678"/>
      <c r="J3" s="1678"/>
    </row>
    <row r="4" spans="1:10" ht="20.149999999999999" customHeight="1" x14ac:dyDescent="0.25">
      <c r="A4" s="1680" t="s">
        <v>560</v>
      </c>
      <c r="B4" s="1183" t="s">
        <v>167</v>
      </c>
      <c r="C4" s="1184" t="s">
        <v>168</v>
      </c>
      <c r="D4" s="1186" t="s">
        <v>169</v>
      </c>
      <c r="E4" s="859" t="s">
        <v>170</v>
      </c>
      <c r="F4" s="860" t="s">
        <v>171</v>
      </c>
      <c r="G4" s="1184" t="s">
        <v>172</v>
      </c>
      <c r="H4" s="1186" t="s">
        <v>173</v>
      </c>
      <c r="I4" s="859" t="s">
        <v>174</v>
      </c>
      <c r="J4" s="859" t="s">
        <v>175</v>
      </c>
    </row>
    <row r="5" spans="1:10" ht="40" customHeight="1" x14ac:dyDescent="0.25">
      <c r="A5" s="1681" t="s">
        <v>840</v>
      </c>
      <c r="B5" s="1682"/>
      <c r="C5" s="1683"/>
      <c r="D5" s="1684"/>
      <c r="E5" s="1685"/>
      <c r="F5" s="1686"/>
      <c r="G5" s="1683"/>
      <c r="H5" s="1684"/>
      <c r="I5" s="1685"/>
      <c r="J5" s="1685"/>
    </row>
    <row r="6" spans="1:10" ht="30" customHeight="1" x14ac:dyDescent="0.25">
      <c r="A6" s="1197" t="s">
        <v>841</v>
      </c>
      <c r="B6" s="1687">
        <v>65</v>
      </c>
      <c r="C6" s="1207">
        <v>221</v>
      </c>
      <c r="D6" s="1205">
        <v>-426</v>
      </c>
      <c r="E6" s="1205">
        <v>15</v>
      </c>
      <c r="F6" s="1211">
        <v>-756</v>
      </c>
      <c r="G6" s="1210">
        <v>-713</v>
      </c>
      <c r="H6" s="1205">
        <v>-734</v>
      </c>
      <c r="I6" s="1205">
        <v>-2120</v>
      </c>
      <c r="J6" s="1205">
        <v>-1014</v>
      </c>
    </row>
    <row r="7" spans="1:10" ht="30" customHeight="1" x14ac:dyDescent="0.25">
      <c r="A7" s="1197" t="s">
        <v>842</v>
      </c>
      <c r="B7" s="1687">
        <v>166</v>
      </c>
      <c r="C7" s="1207">
        <v>155</v>
      </c>
      <c r="D7" s="1205">
        <v>26</v>
      </c>
      <c r="E7" s="1205">
        <v>56</v>
      </c>
      <c r="F7" s="1211">
        <v>-164</v>
      </c>
      <c r="G7" s="1210">
        <v>-219</v>
      </c>
      <c r="H7" s="1205">
        <v>-304</v>
      </c>
      <c r="I7" s="1205">
        <v>-587</v>
      </c>
      <c r="J7" s="1205">
        <v>-332</v>
      </c>
    </row>
    <row r="8" spans="1:10" ht="30" customHeight="1" x14ac:dyDescent="0.25">
      <c r="A8" s="1197" t="s">
        <v>843</v>
      </c>
      <c r="B8" s="1687">
        <v>211</v>
      </c>
      <c r="C8" s="1207">
        <v>363</v>
      </c>
      <c r="D8" s="1205">
        <v>64</v>
      </c>
      <c r="E8" s="1205">
        <v>282</v>
      </c>
      <c r="F8" s="1211">
        <v>124</v>
      </c>
      <c r="G8" s="1210">
        <v>10</v>
      </c>
      <c r="H8" s="1205">
        <v>-23</v>
      </c>
      <c r="I8" s="1205">
        <v>-510</v>
      </c>
      <c r="J8" s="1205">
        <v>-209</v>
      </c>
    </row>
    <row r="9" spans="1:10" ht="30" customHeight="1" x14ac:dyDescent="0.25">
      <c r="A9" s="1197" t="s">
        <v>844</v>
      </c>
      <c r="B9" s="1687">
        <v>223</v>
      </c>
      <c r="C9" s="1207">
        <v>220</v>
      </c>
      <c r="D9" s="1205">
        <v>203</v>
      </c>
      <c r="E9" s="1205">
        <v>154</v>
      </c>
      <c r="F9" s="1211">
        <v>106</v>
      </c>
      <c r="G9" s="1210">
        <v>641</v>
      </c>
      <c r="H9" s="1205">
        <v>503</v>
      </c>
      <c r="I9" s="1205">
        <v>378</v>
      </c>
      <c r="J9" s="1205">
        <v>475</v>
      </c>
    </row>
    <row r="10" spans="1:10" ht="40" customHeight="1" x14ac:dyDescent="0.25">
      <c r="A10" s="1688" t="s">
        <v>845</v>
      </c>
      <c r="B10" s="1216">
        <v>665</v>
      </c>
      <c r="C10" s="1689">
        <v>959</v>
      </c>
      <c r="D10" s="1690">
        <v>-133</v>
      </c>
      <c r="E10" s="1691">
        <v>507</v>
      </c>
      <c r="F10" s="1692">
        <v>-690</v>
      </c>
      <c r="G10" s="1689">
        <v>-281</v>
      </c>
      <c r="H10" s="1690">
        <v>-558</v>
      </c>
      <c r="I10" s="1691">
        <v>-2839</v>
      </c>
      <c r="J10" s="1691">
        <v>-1080</v>
      </c>
    </row>
    <row r="11" spans="1:10" ht="40" customHeight="1" x14ac:dyDescent="0.25">
      <c r="A11" s="1414" t="s">
        <v>846</v>
      </c>
      <c r="B11" s="1693">
        <v>-188</v>
      </c>
      <c r="C11" s="1225">
        <v>-768</v>
      </c>
      <c r="D11" s="1229">
        <v>-26</v>
      </c>
      <c r="E11" s="1229">
        <v>-958</v>
      </c>
      <c r="F11" s="1227">
        <v>84</v>
      </c>
      <c r="G11" s="1228">
        <v>177</v>
      </c>
      <c r="H11" s="1229">
        <v>369</v>
      </c>
      <c r="I11" s="1229">
        <v>2185</v>
      </c>
      <c r="J11" s="1229">
        <v>799</v>
      </c>
    </row>
    <row r="12" spans="1:10" ht="40" customHeight="1" x14ac:dyDescent="0.25">
      <c r="A12" s="1369" t="s">
        <v>847</v>
      </c>
      <c r="B12" s="1662">
        <v>477</v>
      </c>
      <c r="C12" s="1663">
        <v>191</v>
      </c>
      <c r="D12" s="1374">
        <v>-159</v>
      </c>
      <c r="E12" s="1374">
        <v>-451</v>
      </c>
      <c r="F12" s="1664">
        <v>-606</v>
      </c>
      <c r="G12" s="1663">
        <v>-104</v>
      </c>
      <c r="H12" s="1374">
        <v>-189</v>
      </c>
      <c r="I12" s="1374">
        <v>-654</v>
      </c>
      <c r="J12" s="1374">
        <v>-281</v>
      </c>
    </row>
  </sheetData>
  <mergeCells count="1">
    <mergeCell ref="A2:J2"/>
  </mergeCells>
  <hyperlinks>
    <hyperlink ref="A1" location="ToC!A2" display="Back to Table of Contents" xr:uid="{7F7DAB51-4AB6-475F-82C1-1D96EB95923D}"/>
  </hyperlinks>
  <pageMargins left="0.5" right="0.5" top="0.5" bottom="0.5" header="0.25" footer="0.25"/>
  <pageSetup scale="74" orientation="landscape" r:id="rId1"/>
  <headerFooter>
    <oddFooter>&amp;L&amp;G&amp;C&amp;"Scotia,Regular"&amp;9Supplementary Financial Information (SFI)&amp;R25&amp;"Scotia,Regular"&amp;7</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81797-FE87-449E-A9CF-017C2842F39B}">
  <sheetPr>
    <pageSetUpPr fitToPage="1"/>
  </sheetPr>
  <dimension ref="A1:J37"/>
  <sheetViews>
    <sheetView showGridLines="0" topLeftCell="A16" zoomScaleNormal="100" workbookViewId="0">
      <selection activeCell="E38" sqref="E38"/>
    </sheetView>
  </sheetViews>
  <sheetFormatPr defaultRowHeight="12.5" x14ac:dyDescent="0.25"/>
  <cols>
    <col min="1" max="1" width="72.7265625" style="23" customWidth="1"/>
    <col min="2" max="10" width="13.54296875" style="23" customWidth="1"/>
    <col min="11" max="16384" width="8.7265625" style="23"/>
  </cols>
  <sheetData>
    <row r="1" spans="1:10" ht="20" customHeight="1" x14ac:dyDescent="0.25">
      <c r="A1" s="22" t="s">
        <v>12</v>
      </c>
    </row>
    <row r="2" spans="1:10" ht="25" customHeight="1" x14ac:dyDescent="0.25">
      <c r="A2" s="2551" t="s">
        <v>848</v>
      </c>
      <c r="B2" s="2551" t="s">
        <v>14</v>
      </c>
      <c r="C2" s="2551" t="s">
        <v>14</v>
      </c>
      <c r="D2" s="2551" t="s">
        <v>14</v>
      </c>
      <c r="E2" s="2551" t="s">
        <v>14</v>
      </c>
      <c r="F2" s="2551" t="s">
        <v>14</v>
      </c>
      <c r="G2" s="2551" t="s">
        <v>14</v>
      </c>
      <c r="H2" s="2551" t="s">
        <v>14</v>
      </c>
      <c r="I2" s="2551" t="s">
        <v>14</v>
      </c>
      <c r="J2" s="2551" t="s">
        <v>14</v>
      </c>
    </row>
    <row r="3" spans="1:10" ht="19" customHeight="1" x14ac:dyDescent="0.25">
      <c r="A3" s="1694"/>
      <c r="B3" s="1694"/>
      <c r="C3" s="1694"/>
      <c r="D3" s="1694"/>
      <c r="E3" s="1694"/>
      <c r="F3" s="1694"/>
      <c r="G3" s="1694"/>
      <c r="H3" s="1694"/>
      <c r="I3" s="1694"/>
      <c r="J3" s="1694"/>
    </row>
    <row r="4" spans="1:10" ht="20.149999999999999" customHeight="1" x14ac:dyDescent="0.25">
      <c r="A4" s="1695" t="s">
        <v>560</v>
      </c>
      <c r="B4" s="1027" t="s">
        <v>167</v>
      </c>
      <c r="C4" s="1028" t="s">
        <v>168</v>
      </c>
      <c r="D4" s="1029" t="s">
        <v>169</v>
      </c>
      <c r="E4" s="1029" t="s">
        <v>170</v>
      </c>
      <c r="F4" s="1030" t="s">
        <v>171</v>
      </c>
      <c r="G4" s="1028" t="s">
        <v>172</v>
      </c>
      <c r="H4" s="1029" t="s">
        <v>173</v>
      </c>
      <c r="I4" s="1029" t="s">
        <v>174</v>
      </c>
      <c r="J4" s="1029" t="s">
        <v>175</v>
      </c>
    </row>
    <row r="5" spans="1:10" ht="20.149999999999999" customHeight="1" x14ac:dyDescent="0.25">
      <c r="A5" s="1696" t="s">
        <v>849</v>
      </c>
      <c r="B5" s="866">
        <v>62972</v>
      </c>
      <c r="C5" s="1697">
        <v>62752</v>
      </c>
      <c r="D5" s="1698">
        <v>61591</v>
      </c>
      <c r="E5" s="1698">
        <v>60425</v>
      </c>
      <c r="F5" s="1699">
        <v>60294</v>
      </c>
      <c r="G5" s="1697">
        <v>60631</v>
      </c>
      <c r="H5" s="1698">
        <v>60432</v>
      </c>
      <c r="I5" s="1698">
        <v>59403</v>
      </c>
      <c r="J5" s="1700">
        <v>58060</v>
      </c>
    </row>
    <row r="6" spans="1:10" ht="20.149999999999999" customHeight="1" x14ac:dyDescent="0.25">
      <c r="A6" s="935" t="s">
        <v>850</v>
      </c>
      <c r="B6" s="872">
        <v>72956</v>
      </c>
      <c r="C6" s="879">
        <v>72790</v>
      </c>
      <c r="D6" s="880">
        <v>70225</v>
      </c>
      <c r="E6" s="880">
        <v>70740</v>
      </c>
      <c r="F6" s="881">
        <v>70592</v>
      </c>
      <c r="G6" s="879">
        <v>69499</v>
      </c>
      <c r="H6" s="880">
        <v>69299</v>
      </c>
      <c r="I6" s="880">
        <v>68282</v>
      </c>
      <c r="J6" s="1691">
        <v>66952</v>
      </c>
    </row>
    <row r="7" spans="1:10" ht="20.149999999999999" customHeight="1" x14ac:dyDescent="0.25">
      <c r="A7" s="935" t="s">
        <v>851</v>
      </c>
      <c r="B7" s="872">
        <v>80797</v>
      </c>
      <c r="C7" s="879">
        <v>80908</v>
      </c>
      <c r="D7" s="880">
        <v>78208</v>
      </c>
      <c r="E7" s="880">
        <v>78682</v>
      </c>
      <c r="F7" s="881">
        <v>78622</v>
      </c>
      <c r="G7" s="879">
        <v>77708</v>
      </c>
      <c r="H7" s="880">
        <v>77411</v>
      </c>
      <c r="I7" s="880">
        <v>76789</v>
      </c>
      <c r="J7" s="1691">
        <v>75401</v>
      </c>
    </row>
    <row r="8" spans="1:10" ht="20.149999999999999" customHeight="1" x14ac:dyDescent="0.25">
      <c r="A8" s="935" t="s">
        <v>852</v>
      </c>
      <c r="B8" s="872">
        <v>135635</v>
      </c>
      <c r="C8" s="879">
        <v>138049</v>
      </c>
      <c r="D8" s="880">
        <v>134627</v>
      </c>
      <c r="E8" s="880">
        <v>139119</v>
      </c>
      <c r="F8" s="881">
        <v>135010</v>
      </c>
      <c r="G8" s="879">
        <v>137752</v>
      </c>
      <c r="H8" s="880">
        <v>131832</v>
      </c>
      <c r="I8" s="880">
        <v>129939</v>
      </c>
      <c r="J8" s="1691">
        <v>130445</v>
      </c>
    </row>
    <row r="9" spans="1:10" ht="20.149999999999999" customHeight="1" x14ac:dyDescent="0.25">
      <c r="A9" s="1701"/>
      <c r="B9" s="882"/>
      <c r="C9" s="1702"/>
      <c r="D9" s="1703"/>
      <c r="E9" s="1703"/>
      <c r="F9" s="1704"/>
      <c r="G9" s="1702"/>
      <c r="H9" s="1703"/>
      <c r="I9" s="1703"/>
      <c r="J9" s="1705"/>
    </row>
    <row r="10" spans="1:10" ht="20.149999999999999" customHeight="1" x14ac:dyDescent="0.25">
      <c r="A10" s="935" t="s">
        <v>853</v>
      </c>
      <c r="B10" s="882"/>
      <c r="C10" s="1702"/>
      <c r="D10" s="1703"/>
      <c r="E10" s="1703"/>
      <c r="F10" s="1704"/>
      <c r="G10" s="1702"/>
      <c r="H10" s="1703"/>
      <c r="I10" s="1703"/>
      <c r="J10" s="1705"/>
    </row>
    <row r="11" spans="1:10" ht="20.149999999999999" customHeight="1" x14ac:dyDescent="0.25">
      <c r="A11" s="936" t="s">
        <v>854</v>
      </c>
      <c r="B11" s="872">
        <v>474253</v>
      </c>
      <c r="C11" s="879">
        <v>474453</v>
      </c>
      <c r="D11" s="880">
        <v>463484</v>
      </c>
      <c r="E11" s="880">
        <v>458989</v>
      </c>
      <c r="F11" s="881">
        <v>468124</v>
      </c>
      <c r="G11" s="879">
        <v>463992</v>
      </c>
      <c r="H11" s="880">
        <v>453658</v>
      </c>
      <c r="I11" s="880">
        <v>450191</v>
      </c>
      <c r="J11" s="1691">
        <v>451018</v>
      </c>
    </row>
    <row r="12" spans="1:10" ht="20.149999999999999" customHeight="1" x14ac:dyDescent="0.25">
      <c r="A12" s="936"/>
      <c r="B12" s="882"/>
      <c r="C12" s="1702"/>
      <c r="D12" s="1703"/>
      <c r="E12" s="1703"/>
      <c r="F12" s="1704"/>
      <c r="G12" s="1702"/>
      <c r="H12" s="1703"/>
      <c r="I12" s="1703"/>
      <c r="J12" s="1705"/>
    </row>
    <row r="13" spans="1:10" ht="20.149999999999999" customHeight="1" x14ac:dyDescent="0.25">
      <c r="A13" s="935" t="s">
        <v>855</v>
      </c>
      <c r="B13" s="882"/>
      <c r="C13" s="1702"/>
      <c r="D13" s="1703"/>
      <c r="E13" s="1703"/>
      <c r="F13" s="1704"/>
      <c r="G13" s="1702"/>
      <c r="H13" s="1703"/>
      <c r="I13" s="1703"/>
      <c r="J13" s="1705"/>
    </row>
    <row r="14" spans="1:10" ht="20.149999999999999" customHeight="1" x14ac:dyDescent="0.25">
      <c r="A14" s="936" t="s">
        <v>856</v>
      </c>
      <c r="B14" s="1706">
        <v>13.3</v>
      </c>
      <c r="C14" s="1707">
        <v>13.2</v>
      </c>
      <c r="D14" s="1708">
        <v>13.3</v>
      </c>
      <c r="E14" s="1708">
        <v>13.2</v>
      </c>
      <c r="F14" s="1709">
        <v>12.9</v>
      </c>
      <c r="G14" s="1707">
        <v>13.1</v>
      </c>
      <c r="H14" s="1708">
        <v>13.3</v>
      </c>
      <c r="I14" s="1708">
        <v>13.2</v>
      </c>
      <c r="J14" s="1710">
        <v>12.9</v>
      </c>
    </row>
    <row r="15" spans="1:10" ht="20.149999999999999" customHeight="1" x14ac:dyDescent="0.25">
      <c r="A15" s="936" t="s">
        <v>857</v>
      </c>
      <c r="B15" s="1706">
        <v>15.4</v>
      </c>
      <c r="C15" s="1707">
        <v>15.3</v>
      </c>
      <c r="D15" s="1708">
        <v>15.2</v>
      </c>
      <c r="E15" s="1708">
        <v>15.4</v>
      </c>
      <c r="F15" s="1709">
        <v>15.1</v>
      </c>
      <c r="G15" s="1707">
        <v>15</v>
      </c>
      <c r="H15" s="1708">
        <v>15.3</v>
      </c>
      <c r="I15" s="1708">
        <v>15.2</v>
      </c>
      <c r="J15" s="1710">
        <v>14.8</v>
      </c>
    </row>
    <row r="16" spans="1:10" ht="20.149999999999999" customHeight="1" x14ac:dyDescent="0.25">
      <c r="A16" s="936" t="s">
        <v>858</v>
      </c>
      <c r="B16" s="1706">
        <v>17</v>
      </c>
      <c r="C16" s="1707">
        <v>17.100000000000001</v>
      </c>
      <c r="D16" s="1708">
        <v>16.899999999999999</v>
      </c>
      <c r="E16" s="1708">
        <v>17.100000000000001</v>
      </c>
      <c r="F16" s="1709">
        <v>16.8</v>
      </c>
      <c r="G16" s="1707">
        <v>16.7</v>
      </c>
      <c r="H16" s="1708">
        <v>17.100000000000001</v>
      </c>
      <c r="I16" s="1708">
        <v>17.100000000000001</v>
      </c>
      <c r="J16" s="1710">
        <v>16.7</v>
      </c>
    </row>
    <row r="17" spans="1:10" ht="20.149999999999999" customHeight="1" x14ac:dyDescent="0.25">
      <c r="A17" s="936" t="s">
        <v>859</v>
      </c>
      <c r="B17" s="1706">
        <v>28.6</v>
      </c>
      <c r="C17" s="1707">
        <v>29.1</v>
      </c>
      <c r="D17" s="1708">
        <v>29</v>
      </c>
      <c r="E17" s="1708">
        <v>30.3</v>
      </c>
      <c r="F17" s="1709">
        <v>28.8</v>
      </c>
      <c r="G17" s="1707">
        <v>29.7</v>
      </c>
      <c r="H17" s="1708">
        <v>29.1</v>
      </c>
      <c r="I17" s="1708">
        <v>28.9</v>
      </c>
      <c r="J17" s="1710">
        <v>28.9</v>
      </c>
    </row>
    <row r="18" spans="1:10" ht="20.149999999999999" customHeight="1" x14ac:dyDescent="0.25">
      <c r="A18" s="936"/>
      <c r="B18" s="1711"/>
      <c r="C18" s="1712"/>
      <c r="D18" s="1713"/>
      <c r="E18" s="1713"/>
      <c r="F18" s="1714"/>
      <c r="G18" s="1712"/>
      <c r="H18" s="1713"/>
      <c r="I18" s="1713"/>
      <c r="J18" s="1715"/>
    </row>
    <row r="19" spans="1:10" ht="20.149999999999999" customHeight="1" x14ac:dyDescent="0.25">
      <c r="A19" s="935" t="s">
        <v>860</v>
      </c>
      <c r="B19" s="882"/>
      <c r="C19" s="1702"/>
      <c r="D19" s="1703"/>
      <c r="E19" s="1703"/>
      <c r="F19" s="1704"/>
      <c r="G19" s="1702"/>
      <c r="H19" s="1703"/>
      <c r="I19" s="1703"/>
      <c r="J19" s="1705"/>
    </row>
    <row r="20" spans="1:10" ht="20.149999999999999" customHeight="1" x14ac:dyDescent="0.25">
      <c r="A20" s="936" t="s">
        <v>861</v>
      </c>
      <c r="B20" s="872">
        <v>1642918</v>
      </c>
      <c r="C20" s="879">
        <v>1622415</v>
      </c>
      <c r="D20" s="880">
        <v>1573879</v>
      </c>
      <c r="E20" s="880">
        <v>1568491</v>
      </c>
      <c r="F20" s="881">
        <v>1586812</v>
      </c>
      <c r="G20" s="879">
        <v>1563140</v>
      </c>
      <c r="H20" s="880">
        <v>1556455</v>
      </c>
      <c r="I20" s="880">
        <v>1555486</v>
      </c>
      <c r="J20" s="1691">
        <v>1547503</v>
      </c>
    </row>
    <row r="21" spans="1:10" ht="20.149999999999999" customHeight="1" x14ac:dyDescent="0.25">
      <c r="A21" s="936" t="s">
        <v>211</v>
      </c>
      <c r="B21" s="1706">
        <v>4.4000000000000004</v>
      </c>
      <c r="C21" s="1707">
        <v>4.5</v>
      </c>
      <c r="D21" s="1708">
        <v>4.5</v>
      </c>
      <c r="E21" s="1708">
        <v>4.5</v>
      </c>
      <c r="F21" s="1709">
        <v>4.4000000000000004</v>
      </c>
      <c r="G21" s="1707">
        <v>4.4000000000000004</v>
      </c>
      <c r="H21" s="1708">
        <v>4.5</v>
      </c>
      <c r="I21" s="1708">
        <v>4.4000000000000004</v>
      </c>
      <c r="J21" s="1710">
        <v>4.3</v>
      </c>
    </row>
    <row r="22" spans="1:10" ht="20.149999999999999" customHeight="1" x14ac:dyDescent="0.25">
      <c r="A22" s="936" t="s">
        <v>862</v>
      </c>
      <c r="B22" s="1706">
        <v>8.3000000000000007</v>
      </c>
      <c r="C22" s="1707">
        <v>8.5</v>
      </c>
      <c r="D22" s="1708">
        <v>8.6</v>
      </c>
      <c r="E22" s="1708">
        <v>8.9</v>
      </c>
      <c r="F22" s="1709">
        <v>8.5</v>
      </c>
      <c r="G22" s="1707">
        <v>8.8000000000000007</v>
      </c>
      <c r="H22" s="1708">
        <v>8.5</v>
      </c>
      <c r="I22" s="1708">
        <v>8.4</v>
      </c>
      <c r="J22" s="1710">
        <v>8.4</v>
      </c>
    </row>
    <row r="23" spans="1:10" ht="20.149999999999999" customHeight="1" x14ac:dyDescent="0.25">
      <c r="A23" s="936"/>
      <c r="B23" s="1711"/>
      <c r="C23" s="1712"/>
      <c r="D23" s="1713"/>
      <c r="E23" s="1713"/>
      <c r="F23" s="1714"/>
      <c r="G23" s="1712"/>
      <c r="H23" s="1713"/>
      <c r="I23" s="1713"/>
      <c r="J23" s="1715"/>
    </row>
    <row r="24" spans="1:10" ht="20.149999999999999" customHeight="1" x14ac:dyDescent="0.25">
      <c r="A24" s="935" t="s">
        <v>863</v>
      </c>
      <c r="B24" s="882"/>
      <c r="C24" s="1702"/>
      <c r="D24" s="1703"/>
      <c r="E24" s="1703"/>
      <c r="F24" s="1704"/>
      <c r="G24" s="1702"/>
      <c r="H24" s="1703"/>
      <c r="I24" s="1703"/>
      <c r="J24" s="1705"/>
    </row>
    <row r="25" spans="1:10" ht="20.149999999999999" customHeight="1" x14ac:dyDescent="0.25">
      <c r="A25" s="936" t="s">
        <v>864</v>
      </c>
      <c r="B25" s="1706">
        <v>8</v>
      </c>
      <c r="C25" s="1707">
        <v>8</v>
      </c>
      <c r="D25" s="1708">
        <v>8</v>
      </c>
      <c r="E25" s="1708">
        <v>8</v>
      </c>
      <c r="F25" s="1709">
        <v>8</v>
      </c>
      <c r="G25" s="1707">
        <v>8</v>
      </c>
      <c r="H25" s="1708">
        <v>8</v>
      </c>
      <c r="I25" s="1708">
        <v>8</v>
      </c>
      <c r="J25" s="1710">
        <v>8</v>
      </c>
    </row>
    <row r="26" spans="1:10" ht="20.149999999999999" customHeight="1" x14ac:dyDescent="0.25">
      <c r="A26" s="936" t="s">
        <v>865</v>
      </c>
      <c r="B26" s="1706">
        <v>9.5</v>
      </c>
      <c r="C26" s="1707">
        <v>9.5</v>
      </c>
      <c r="D26" s="1708">
        <v>9.5</v>
      </c>
      <c r="E26" s="1708">
        <v>9.5</v>
      </c>
      <c r="F26" s="1709">
        <v>9.5</v>
      </c>
      <c r="G26" s="1707">
        <v>9.5</v>
      </c>
      <c r="H26" s="1708">
        <v>9.5</v>
      </c>
      <c r="I26" s="1708">
        <v>9.5</v>
      </c>
      <c r="J26" s="1710">
        <v>9.5</v>
      </c>
    </row>
    <row r="27" spans="1:10" ht="20.149999999999999" customHeight="1" x14ac:dyDescent="0.25">
      <c r="A27" s="936" t="s">
        <v>866</v>
      </c>
      <c r="B27" s="1706">
        <v>11.5</v>
      </c>
      <c r="C27" s="1707">
        <v>11.5</v>
      </c>
      <c r="D27" s="1708">
        <v>11.5</v>
      </c>
      <c r="E27" s="1708">
        <v>11.5</v>
      </c>
      <c r="F27" s="1709">
        <v>11.5</v>
      </c>
      <c r="G27" s="1707">
        <v>11.5</v>
      </c>
      <c r="H27" s="1708">
        <v>11.5</v>
      </c>
      <c r="I27" s="1708">
        <v>11.5</v>
      </c>
      <c r="J27" s="1710">
        <v>11.5</v>
      </c>
    </row>
    <row r="28" spans="1:10" ht="20.149999999999999" customHeight="1" x14ac:dyDescent="0.25">
      <c r="A28" s="936" t="s">
        <v>867</v>
      </c>
      <c r="B28" s="1706">
        <v>3.5</v>
      </c>
      <c r="C28" s="1707">
        <v>3.5</v>
      </c>
      <c r="D28" s="1708">
        <v>3.5</v>
      </c>
      <c r="E28" s="1708">
        <v>3.5</v>
      </c>
      <c r="F28" s="1709">
        <v>3.5</v>
      </c>
      <c r="G28" s="1707">
        <v>3.5</v>
      </c>
      <c r="H28" s="1708">
        <v>3.5</v>
      </c>
      <c r="I28" s="1708">
        <v>3.5</v>
      </c>
      <c r="J28" s="1710">
        <v>3.5</v>
      </c>
    </row>
    <row r="29" spans="1:10" ht="20.149999999999999" customHeight="1" x14ac:dyDescent="0.25">
      <c r="A29" s="936" t="s">
        <v>868</v>
      </c>
      <c r="B29" s="1706">
        <v>21.5</v>
      </c>
      <c r="C29" s="1707">
        <v>21.5</v>
      </c>
      <c r="D29" s="1708">
        <v>21.5</v>
      </c>
      <c r="E29" s="1708">
        <v>21.5</v>
      </c>
      <c r="F29" s="1709">
        <v>21.5</v>
      </c>
      <c r="G29" s="1707">
        <v>21.5</v>
      </c>
      <c r="H29" s="1708">
        <v>21.5</v>
      </c>
      <c r="I29" s="1708">
        <v>21.5</v>
      </c>
      <c r="J29" s="1710">
        <v>21.5</v>
      </c>
    </row>
    <row r="30" spans="1:10" ht="20.149999999999999" customHeight="1" x14ac:dyDescent="0.25">
      <c r="A30" s="936" t="s">
        <v>869</v>
      </c>
      <c r="B30" s="1716">
        <v>7.25</v>
      </c>
      <c r="C30" s="1717">
        <v>7.25</v>
      </c>
      <c r="D30" s="1718">
        <v>7.25</v>
      </c>
      <c r="E30" s="1718">
        <v>7.25</v>
      </c>
      <c r="F30" s="1719">
        <v>7.25</v>
      </c>
      <c r="G30" s="1717">
        <v>7.25</v>
      </c>
      <c r="H30" s="1718">
        <v>7.25</v>
      </c>
      <c r="I30" s="1718">
        <v>7.25</v>
      </c>
      <c r="J30" s="1720">
        <v>7.25</v>
      </c>
    </row>
    <row r="31" spans="1:10" ht="20.149999999999999" customHeight="1" x14ac:dyDescent="0.25">
      <c r="A31" s="1721"/>
      <c r="B31" s="1722"/>
      <c r="C31" s="911"/>
      <c r="D31" s="909"/>
      <c r="E31" s="909"/>
      <c r="F31" s="910"/>
      <c r="G31" s="911"/>
      <c r="H31" s="909"/>
      <c r="I31" s="909"/>
      <c r="J31" s="1723"/>
    </row>
    <row r="32" spans="1:10" ht="20.149999999999999" customHeight="1" x14ac:dyDescent="0.25">
      <c r="A32" s="1724"/>
      <c r="B32" s="1725"/>
      <c r="C32" s="1725"/>
      <c r="D32" s="1725"/>
      <c r="E32" s="1725"/>
      <c r="F32" s="1725"/>
      <c r="G32" s="1725"/>
      <c r="H32" s="1725"/>
      <c r="I32" s="1725"/>
      <c r="J32" s="1725"/>
    </row>
    <row r="33" spans="1:10" ht="21" customHeight="1" x14ac:dyDescent="0.25">
      <c r="A33" s="2482" t="s">
        <v>870</v>
      </c>
      <c r="B33" s="2482" t="s">
        <v>14</v>
      </c>
      <c r="C33" s="2482" t="s">
        <v>14</v>
      </c>
      <c r="D33" s="2482" t="s">
        <v>14</v>
      </c>
      <c r="E33" s="2482" t="s">
        <v>14</v>
      </c>
      <c r="F33" s="2482" t="s">
        <v>14</v>
      </c>
      <c r="G33" s="2482" t="s">
        <v>14</v>
      </c>
      <c r="H33" s="2482" t="s">
        <v>14</v>
      </c>
      <c r="I33" s="2482" t="s">
        <v>14</v>
      </c>
      <c r="J33" s="2482" t="s">
        <v>14</v>
      </c>
    </row>
    <row r="34" spans="1:10" ht="14.15" customHeight="1" x14ac:dyDescent="0.25">
      <c r="A34" s="2483" t="s">
        <v>871</v>
      </c>
      <c r="B34" s="2483" t="s">
        <v>14</v>
      </c>
      <c r="C34" s="2483" t="s">
        <v>14</v>
      </c>
      <c r="D34" s="2483" t="s">
        <v>14</v>
      </c>
      <c r="E34" s="2483" t="s">
        <v>14</v>
      </c>
      <c r="F34" s="2483" t="s">
        <v>14</v>
      </c>
      <c r="G34" s="2483" t="s">
        <v>14</v>
      </c>
      <c r="H34" s="2483" t="s">
        <v>14</v>
      </c>
      <c r="I34" s="2483" t="s">
        <v>14</v>
      </c>
      <c r="J34" s="2483" t="s">
        <v>14</v>
      </c>
    </row>
    <row r="35" spans="1:10" ht="22" customHeight="1" x14ac:dyDescent="0.25">
      <c r="A35" s="2482" t="s">
        <v>872</v>
      </c>
      <c r="B35" s="2482" t="s">
        <v>14</v>
      </c>
      <c r="C35" s="2482" t="s">
        <v>14</v>
      </c>
      <c r="D35" s="2482" t="s">
        <v>14</v>
      </c>
      <c r="E35" s="2482" t="s">
        <v>14</v>
      </c>
      <c r="F35" s="2482" t="s">
        <v>14</v>
      </c>
      <c r="G35" s="2482" t="s">
        <v>14</v>
      </c>
      <c r="H35" s="2482" t="s">
        <v>14</v>
      </c>
      <c r="I35" s="2482" t="s">
        <v>14</v>
      </c>
      <c r="J35" s="2482" t="s">
        <v>14</v>
      </c>
    </row>
    <row r="36" spans="1:10" ht="14.15" customHeight="1" x14ac:dyDescent="0.25">
      <c r="A36" s="2482" t="s">
        <v>873</v>
      </c>
      <c r="B36" s="2482" t="s">
        <v>14</v>
      </c>
      <c r="C36" s="2482" t="s">
        <v>14</v>
      </c>
      <c r="D36" s="2482" t="s">
        <v>14</v>
      </c>
      <c r="E36" s="2482" t="s">
        <v>14</v>
      </c>
      <c r="F36" s="2482" t="s">
        <v>14</v>
      </c>
      <c r="G36" s="2482" t="s">
        <v>14</v>
      </c>
      <c r="H36" s="2482" t="s">
        <v>14</v>
      </c>
      <c r="I36" s="2482" t="s">
        <v>14</v>
      </c>
      <c r="J36" s="2482" t="s">
        <v>14</v>
      </c>
    </row>
    <row r="37" spans="1:10" ht="12" customHeight="1" x14ac:dyDescent="0.25">
      <c r="A37" s="2593"/>
      <c r="B37" s="2593" t="s">
        <v>14</v>
      </c>
      <c r="C37" s="2593" t="s">
        <v>14</v>
      </c>
      <c r="D37" s="2593" t="s">
        <v>14</v>
      </c>
      <c r="E37" s="2593" t="s">
        <v>14</v>
      </c>
      <c r="F37" s="2593" t="s">
        <v>14</v>
      </c>
      <c r="G37" s="2593" t="s">
        <v>14</v>
      </c>
      <c r="H37" s="2593" t="s">
        <v>14</v>
      </c>
      <c r="I37" s="2593" t="s">
        <v>14</v>
      </c>
      <c r="J37" s="2593" t="s">
        <v>14</v>
      </c>
    </row>
  </sheetData>
  <mergeCells count="6">
    <mergeCell ref="A37:J37"/>
    <mergeCell ref="A2:J2"/>
    <mergeCell ref="A33:J33"/>
    <mergeCell ref="A34:J34"/>
    <mergeCell ref="A35:J35"/>
    <mergeCell ref="A36:J36"/>
  </mergeCells>
  <hyperlinks>
    <hyperlink ref="A1" location="ToC!A2" display="Back to Table of Contents" xr:uid="{DC2105F0-A2BD-46AB-97A3-6AC75710972C}"/>
  </hyperlinks>
  <pageMargins left="0.5" right="0.5" top="0.5" bottom="0.5" header="0.25" footer="0.25"/>
  <pageSetup scale="65" orientation="landscape" r:id="rId1"/>
  <headerFooter>
    <oddFooter>&amp;L&amp;G&amp;C&amp;"Scotia,Regular"&amp;9Supplementary Financial Information (SFI)&amp;R26&amp;"Scotia,Regular"&amp;7</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0A7E9-BBC3-4B68-8727-FBA5B76325A1}">
  <sheetPr>
    <pageSetUpPr fitToPage="1"/>
  </sheetPr>
  <dimension ref="A1:L45"/>
  <sheetViews>
    <sheetView showGridLines="0" zoomScaleNormal="100" workbookViewId="0"/>
  </sheetViews>
  <sheetFormatPr defaultRowHeight="12.5" x14ac:dyDescent="0.25"/>
  <cols>
    <col min="1" max="1" width="67.453125" style="23" customWidth="1"/>
    <col min="2" max="12" width="11.7265625" style="23" customWidth="1"/>
    <col min="13" max="16384" width="8.7265625" style="23"/>
  </cols>
  <sheetData>
    <row r="1" spans="1:12" ht="20" customHeight="1" x14ac:dyDescent="0.25">
      <c r="A1" s="22" t="s">
        <v>12</v>
      </c>
    </row>
    <row r="2" spans="1:12" ht="25.4" customHeight="1" x14ac:dyDescent="0.25">
      <c r="A2" s="2553" t="s">
        <v>874</v>
      </c>
      <c r="B2" s="2553" t="s">
        <v>14</v>
      </c>
      <c r="C2" s="2553" t="s">
        <v>14</v>
      </c>
      <c r="D2" s="2553" t="s">
        <v>14</v>
      </c>
      <c r="E2" s="2553" t="s">
        <v>14</v>
      </c>
      <c r="F2" s="2553" t="s">
        <v>14</v>
      </c>
      <c r="G2" s="2553" t="s">
        <v>14</v>
      </c>
      <c r="H2" s="2553" t="s">
        <v>14</v>
      </c>
      <c r="I2" s="2553" t="s">
        <v>14</v>
      </c>
      <c r="J2" s="2553" t="s">
        <v>14</v>
      </c>
      <c r="K2" s="2553" t="s">
        <v>14</v>
      </c>
      <c r="L2" s="2553" t="s">
        <v>14</v>
      </c>
    </row>
    <row r="3" spans="1:12" ht="15" customHeight="1" x14ac:dyDescent="0.25">
      <c r="A3" s="1726"/>
      <c r="B3" s="1727"/>
      <c r="C3" s="2595"/>
      <c r="D3" s="2596" t="s">
        <v>14</v>
      </c>
      <c r="E3" s="2596" t="s">
        <v>14</v>
      </c>
      <c r="F3" s="2597" t="s">
        <v>14</v>
      </c>
      <c r="G3" s="2595" t="s">
        <v>875</v>
      </c>
      <c r="H3" s="2596" t="s">
        <v>14</v>
      </c>
      <c r="I3" s="2596" t="s">
        <v>14</v>
      </c>
      <c r="J3" s="2598" t="s">
        <v>14</v>
      </c>
      <c r="K3" s="2538" t="s">
        <v>165</v>
      </c>
      <c r="L3" s="2538" t="s">
        <v>14</v>
      </c>
    </row>
    <row r="4" spans="1:12" ht="15" customHeight="1" x14ac:dyDescent="0.25">
      <c r="A4" s="948" t="s">
        <v>260</v>
      </c>
      <c r="B4" s="1728" t="s">
        <v>167</v>
      </c>
      <c r="C4" s="1729" t="s">
        <v>168</v>
      </c>
      <c r="D4" s="950" t="s">
        <v>169</v>
      </c>
      <c r="E4" s="950" t="s">
        <v>170</v>
      </c>
      <c r="F4" s="1730" t="s">
        <v>171</v>
      </c>
      <c r="G4" s="1731" t="s">
        <v>172</v>
      </c>
      <c r="H4" s="1732" t="s">
        <v>173</v>
      </c>
      <c r="I4" s="1732" t="s">
        <v>174</v>
      </c>
      <c r="J4" s="1733" t="s">
        <v>175</v>
      </c>
      <c r="K4" s="1734">
        <v>2025</v>
      </c>
      <c r="L4" s="660">
        <v>2024</v>
      </c>
    </row>
    <row r="5" spans="1:12" ht="15" customHeight="1" x14ac:dyDescent="0.35">
      <c r="A5" s="951" t="s">
        <v>876</v>
      </c>
      <c r="B5" s="1735"/>
      <c r="C5" s="1736"/>
      <c r="D5" s="1737"/>
      <c r="E5" s="1737"/>
      <c r="F5" s="1738"/>
      <c r="G5" s="1739"/>
      <c r="H5" s="1740"/>
      <c r="I5" s="1740"/>
      <c r="J5" s="1741"/>
      <c r="K5" s="1739"/>
      <c r="L5" s="1740"/>
    </row>
    <row r="6" spans="1:12" ht="15" customHeight="1" x14ac:dyDescent="0.35">
      <c r="A6" s="1742" t="s">
        <v>877</v>
      </c>
      <c r="B6" s="1743"/>
      <c r="C6" s="1744"/>
      <c r="D6" s="1745"/>
      <c r="E6" s="1745"/>
      <c r="F6" s="1746"/>
      <c r="G6" s="1747"/>
      <c r="H6" s="1748"/>
      <c r="I6" s="1748"/>
      <c r="J6" s="1749"/>
      <c r="K6" s="1747"/>
      <c r="L6" s="1748"/>
    </row>
    <row r="7" spans="1:12" ht="15" customHeight="1" x14ac:dyDescent="0.35">
      <c r="A7" s="1750" t="s">
        <v>416</v>
      </c>
      <c r="B7" s="1751">
        <v>755</v>
      </c>
      <c r="C7" s="1752">
        <v>755</v>
      </c>
      <c r="D7" s="1753">
        <v>690</v>
      </c>
      <c r="E7" s="1753">
        <v>723</v>
      </c>
      <c r="F7" s="1754">
        <v>741</v>
      </c>
      <c r="G7" s="1755">
        <v>693</v>
      </c>
      <c r="H7" s="1756">
        <v>716</v>
      </c>
      <c r="I7" s="1756">
        <v>656</v>
      </c>
      <c r="J7" s="1757">
        <v>688</v>
      </c>
      <c r="K7" s="1755">
        <v>2909</v>
      </c>
      <c r="L7" s="1756">
        <v>2753</v>
      </c>
    </row>
    <row r="8" spans="1:12" ht="15" customHeight="1" x14ac:dyDescent="0.35">
      <c r="A8" s="1750" t="s">
        <v>417</v>
      </c>
      <c r="B8" s="1751">
        <v>1013</v>
      </c>
      <c r="C8" s="1752">
        <v>829</v>
      </c>
      <c r="D8" s="1753">
        <v>840</v>
      </c>
      <c r="E8" s="1753">
        <v>735</v>
      </c>
      <c r="F8" s="1754">
        <v>853</v>
      </c>
      <c r="G8" s="1755">
        <v>579</v>
      </c>
      <c r="H8" s="1756">
        <v>548</v>
      </c>
      <c r="I8" s="1756">
        <v>576</v>
      </c>
      <c r="J8" s="1757">
        <v>605</v>
      </c>
      <c r="K8" s="1755">
        <v>3257</v>
      </c>
      <c r="L8" s="1756">
        <v>2308</v>
      </c>
    </row>
    <row r="9" spans="1:12" ht="15" customHeight="1" x14ac:dyDescent="0.35">
      <c r="A9" s="1758" t="s">
        <v>878</v>
      </c>
      <c r="B9" s="1751">
        <v>1768</v>
      </c>
      <c r="C9" s="1752">
        <v>1584</v>
      </c>
      <c r="D9" s="1753">
        <v>1530</v>
      </c>
      <c r="E9" s="1753">
        <v>1458</v>
      </c>
      <c r="F9" s="1754">
        <v>1594</v>
      </c>
      <c r="G9" s="1755">
        <v>1272</v>
      </c>
      <c r="H9" s="1756">
        <v>1264</v>
      </c>
      <c r="I9" s="1756">
        <v>1232</v>
      </c>
      <c r="J9" s="1757">
        <v>1293</v>
      </c>
      <c r="K9" s="1755">
        <v>6166</v>
      </c>
      <c r="L9" s="1756">
        <v>5061</v>
      </c>
    </row>
    <row r="10" spans="1:12" ht="15" customHeight="1" x14ac:dyDescent="0.35">
      <c r="A10" s="967" t="s">
        <v>879</v>
      </c>
      <c r="B10" s="1751">
        <v>544</v>
      </c>
      <c r="C10" s="1752">
        <v>519</v>
      </c>
      <c r="D10" s="1753">
        <v>473</v>
      </c>
      <c r="E10" s="1753">
        <v>412</v>
      </c>
      <c r="F10" s="1754">
        <v>517</v>
      </c>
      <c r="G10" s="1755">
        <v>347</v>
      </c>
      <c r="H10" s="1756">
        <v>368</v>
      </c>
      <c r="I10" s="1756">
        <v>375</v>
      </c>
      <c r="J10" s="1757">
        <v>388</v>
      </c>
      <c r="K10" s="1755">
        <v>1921</v>
      </c>
      <c r="L10" s="1756">
        <v>1478</v>
      </c>
    </row>
    <row r="11" spans="1:12" ht="15" customHeight="1" x14ac:dyDescent="0.35">
      <c r="A11" s="967" t="s">
        <v>880</v>
      </c>
      <c r="B11" s="1751">
        <v>-1</v>
      </c>
      <c r="C11" s="1752">
        <v>0</v>
      </c>
      <c r="D11" s="1753">
        <v>0</v>
      </c>
      <c r="E11" s="1753">
        <v>-1</v>
      </c>
      <c r="F11" s="1754">
        <v>0</v>
      </c>
      <c r="G11" s="1755">
        <v>0</v>
      </c>
      <c r="H11" s="1756">
        <v>0</v>
      </c>
      <c r="I11" s="1756">
        <v>0</v>
      </c>
      <c r="J11" s="1757">
        <v>0</v>
      </c>
      <c r="K11" s="1755">
        <v>-1</v>
      </c>
      <c r="L11" s="1756">
        <v>0</v>
      </c>
    </row>
    <row r="12" spans="1:12" ht="15" customHeight="1" x14ac:dyDescent="0.35">
      <c r="A12" s="1758" t="s">
        <v>881</v>
      </c>
      <c r="B12" s="1751">
        <v>545</v>
      </c>
      <c r="C12" s="1752">
        <v>519</v>
      </c>
      <c r="D12" s="1753">
        <v>473</v>
      </c>
      <c r="E12" s="1753">
        <v>413</v>
      </c>
      <c r="F12" s="1754">
        <v>517</v>
      </c>
      <c r="G12" s="1755">
        <v>347</v>
      </c>
      <c r="H12" s="1756">
        <v>368</v>
      </c>
      <c r="I12" s="1756">
        <v>375</v>
      </c>
      <c r="J12" s="1757">
        <v>388</v>
      </c>
      <c r="K12" s="1755">
        <v>1922</v>
      </c>
      <c r="L12" s="1756">
        <v>1478</v>
      </c>
    </row>
    <row r="13" spans="1:12" ht="15" customHeight="1" x14ac:dyDescent="0.35">
      <c r="A13" s="951" t="s">
        <v>882</v>
      </c>
      <c r="B13" s="1759"/>
      <c r="C13" s="1736"/>
      <c r="D13" s="1737"/>
      <c r="E13" s="1737"/>
      <c r="F13" s="1738"/>
      <c r="G13" s="1739"/>
      <c r="H13" s="1740"/>
      <c r="I13" s="1740"/>
      <c r="J13" s="1741"/>
      <c r="K13" s="1739"/>
      <c r="L13" s="1740"/>
    </row>
    <row r="14" spans="1:12" ht="15" customHeight="1" x14ac:dyDescent="0.35">
      <c r="A14" s="967" t="s">
        <v>883</v>
      </c>
      <c r="B14" s="1760">
        <v>546.4</v>
      </c>
      <c r="C14" s="1761">
        <v>531.1</v>
      </c>
      <c r="D14" s="1762">
        <v>493.2</v>
      </c>
      <c r="E14" s="1762">
        <v>501.6</v>
      </c>
      <c r="F14" s="1763">
        <v>510.9</v>
      </c>
      <c r="G14" s="1764">
        <v>486</v>
      </c>
      <c r="H14" s="1765">
        <v>492.7</v>
      </c>
      <c r="I14" s="1765">
        <v>494.2</v>
      </c>
      <c r="J14" s="1766">
        <v>505.5</v>
      </c>
      <c r="K14" s="1764">
        <v>509.3</v>
      </c>
      <c r="L14" s="1765">
        <v>494.6</v>
      </c>
    </row>
    <row r="15" spans="1:12" ht="15" customHeight="1" x14ac:dyDescent="0.35">
      <c r="A15" s="967" t="s">
        <v>884</v>
      </c>
      <c r="B15" s="1760">
        <v>550.6</v>
      </c>
      <c r="C15" s="1761">
        <v>540.79999999999995</v>
      </c>
      <c r="D15" s="1762">
        <v>513.20000000000005</v>
      </c>
      <c r="E15" s="1762">
        <v>516</v>
      </c>
      <c r="F15" s="1763">
        <v>510.6</v>
      </c>
      <c r="G15" s="1764">
        <v>478.3</v>
      </c>
      <c r="H15" s="1765">
        <v>475.8</v>
      </c>
      <c r="I15" s="1765">
        <v>470.3</v>
      </c>
      <c r="J15" s="1766">
        <v>476.4</v>
      </c>
      <c r="K15" s="1764">
        <v>520.20000000000005</v>
      </c>
      <c r="L15" s="1765">
        <v>475.2</v>
      </c>
    </row>
    <row r="16" spans="1:12" ht="15" customHeight="1" x14ac:dyDescent="0.35">
      <c r="A16" s="1767"/>
      <c r="B16" s="1768"/>
      <c r="C16" s="1769"/>
      <c r="D16" s="1770"/>
      <c r="E16" s="1770"/>
      <c r="F16" s="1771"/>
      <c r="G16" s="1772"/>
      <c r="H16" s="1773"/>
      <c r="I16" s="1773"/>
      <c r="J16" s="1774"/>
      <c r="K16" s="1772"/>
      <c r="L16" s="1773"/>
    </row>
    <row r="17" spans="1:12" ht="15" customHeight="1" x14ac:dyDescent="0.35">
      <c r="A17" s="951" t="s">
        <v>885</v>
      </c>
      <c r="B17" s="1775"/>
      <c r="C17" s="1776"/>
      <c r="D17" s="1777"/>
      <c r="E17" s="1777"/>
      <c r="F17" s="1778"/>
      <c r="G17" s="1779"/>
      <c r="H17" s="1780"/>
      <c r="I17" s="1780"/>
      <c r="J17" s="1781"/>
      <c r="K17" s="1779"/>
      <c r="L17" s="1780"/>
    </row>
    <row r="18" spans="1:12" ht="15" customHeight="1" x14ac:dyDescent="0.35">
      <c r="A18" s="1742" t="s">
        <v>877</v>
      </c>
      <c r="B18" s="1782"/>
      <c r="C18" s="1744"/>
      <c r="D18" s="1745"/>
      <c r="E18" s="1745"/>
      <c r="F18" s="1746"/>
      <c r="G18" s="1747"/>
      <c r="H18" s="1748"/>
      <c r="I18" s="1748"/>
      <c r="J18" s="1749"/>
      <c r="K18" s="1747"/>
      <c r="L18" s="1748"/>
    </row>
    <row r="19" spans="1:12" ht="15" customHeight="1" x14ac:dyDescent="0.35">
      <c r="A19" s="1750" t="s">
        <v>416</v>
      </c>
      <c r="B19" s="1751">
        <v>493</v>
      </c>
      <c r="C19" s="1752">
        <v>422</v>
      </c>
      <c r="D19" s="1753">
        <v>450</v>
      </c>
      <c r="E19" s="1753">
        <v>416</v>
      </c>
      <c r="F19" s="1754">
        <v>426</v>
      </c>
      <c r="G19" s="1755">
        <v>392</v>
      </c>
      <c r="H19" s="1756">
        <v>428</v>
      </c>
      <c r="I19" s="1756">
        <v>443</v>
      </c>
      <c r="J19" s="1757">
        <v>456</v>
      </c>
      <c r="K19" s="1755">
        <v>1714</v>
      </c>
      <c r="L19" s="1756">
        <v>1719</v>
      </c>
    </row>
    <row r="20" spans="1:12" ht="15" customHeight="1" x14ac:dyDescent="0.35">
      <c r="A20" s="1750" t="s">
        <v>417</v>
      </c>
      <c r="B20" s="1751">
        <v>219</v>
      </c>
      <c r="C20" s="1752">
        <v>219</v>
      </c>
      <c r="D20" s="1753">
        <v>191</v>
      </c>
      <c r="E20" s="1753">
        <v>229</v>
      </c>
      <c r="F20" s="1754">
        <v>226</v>
      </c>
      <c r="G20" s="1755">
        <v>157</v>
      </c>
      <c r="H20" s="1756">
        <v>183</v>
      </c>
      <c r="I20" s="1756">
        <v>174</v>
      </c>
      <c r="J20" s="1757">
        <v>256</v>
      </c>
      <c r="K20" s="1755">
        <v>865</v>
      </c>
      <c r="L20" s="1756">
        <v>770</v>
      </c>
    </row>
    <row r="21" spans="1:12" ht="15" customHeight="1" x14ac:dyDescent="0.35">
      <c r="A21" s="1758" t="s">
        <v>265</v>
      </c>
      <c r="B21" s="1751">
        <v>712</v>
      </c>
      <c r="C21" s="1752">
        <v>641</v>
      </c>
      <c r="D21" s="1753">
        <v>641</v>
      </c>
      <c r="E21" s="1753">
        <v>645</v>
      </c>
      <c r="F21" s="1754">
        <v>652</v>
      </c>
      <c r="G21" s="1755">
        <v>549</v>
      </c>
      <c r="H21" s="1756">
        <v>611</v>
      </c>
      <c r="I21" s="1756">
        <v>617</v>
      </c>
      <c r="J21" s="1757">
        <v>712</v>
      </c>
      <c r="K21" s="1755">
        <v>2579</v>
      </c>
      <c r="L21" s="1756">
        <v>2489</v>
      </c>
    </row>
    <row r="22" spans="1:12" ht="15" customHeight="1" x14ac:dyDescent="0.35">
      <c r="A22" s="1758" t="s">
        <v>292</v>
      </c>
      <c r="B22" s="1751">
        <v>365</v>
      </c>
      <c r="C22" s="1752">
        <v>307</v>
      </c>
      <c r="D22" s="1753">
        <v>326</v>
      </c>
      <c r="E22" s="1753">
        <v>315</v>
      </c>
      <c r="F22" s="1754">
        <v>341</v>
      </c>
      <c r="G22" s="1755">
        <v>257</v>
      </c>
      <c r="H22" s="1756">
        <v>294</v>
      </c>
      <c r="I22" s="1756">
        <v>292</v>
      </c>
      <c r="J22" s="1757">
        <v>382</v>
      </c>
      <c r="K22" s="1755">
        <v>1289</v>
      </c>
      <c r="L22" s="1756">
        <v>1225</v>
      </c>
    </row>
    <row r="23" spans="1:12" ht="15" customHeight="1" x14ac:dyDescent="0.35">
      <c r="A23" s="967" t="s">
        <v>886</v>
      </c>
      <c r="B23" s="1751">
        <v>11</v>
      </c>
      <c r="C23" s="1752">
        <v>12</v>
      </c>
      <c r="D23" s="1753">
        <v>13</v>
      </c>
      <c r="E23" s="1753">
        <v>12</v>
      </c>
      <c r="F23" s="1754">
        <v>11</v>
      </c>
      <c r="G23" s="1755">
        <v>10</v>
      </c>
      <c r="H23" s="1756">
        <v>11</v>
      </c>
      <c r="I23" s="1756">
        <v>11</v>
      </c>
      <c r="J23" s="1757">
        <v>13</v>
      </c>
      <c r="K23" s="1755">
        <v>48</v>
      </c>
      <c r="L23" s="1756">
        <v>45</v>
      </c>
    </row>
    <row r="24" spans="1:12" ht="15" customHeight="1" x14ac:dyDescent="0.35">
      <c r="A24" s="1758" t="s">
        <v>887</v>
      </c>
      <c r="B24" s="1751">
        <v>354</v>
      </c>
      <c r="C24" s="1752">
        <v>295</v>
      </c>
      <c r="D24" s="1753">
        <v>313</v>
      </c>
      <c r="E24" s="1753">
        <v>303</v>
      </c>
      <c r="F24" s="1754">
        <v>330</v>
      </c>
      <c r="G24" s="1755">
        <v>247</v>
      </c>
      <c r="H24" s="1756">
        <v>283</v>
      </c>
      <c r="I24" s="1756">
        <v>281</v>
      </c>
      <c r="J24" s="1757">
        <v>369</v>
      </c>
      <c r="K24" s="1755">
        <v>1241</v>
      </c>
      <c r="L24" s="1756">
        <v>1180</v>
      </c>
    </row>
    <row r="25" spans="1:12" ht="15" customHeight="1" x14ac:dyDescent="0.35">
      <c r="A25" s="951" t="s">
        <v>882</v>
      </c>
      <c r="B25" s="1759"/>
      <c r="C25" s="1736"/>
      <c r="D25" s="1737"/>
      <c r="E25" s="1737"/>
      <c r="F25" s="1738"/>
      <c r="G25" s="1739"/>
      <c r="H25" s="1740"/>
      <c r="I25" s="1740"/>
      <c r="J25" s="1741"/>
      <c r="K25" s="1739"/>
      <c r="L25" s="1740"/>
    </row>
    <row r="26" spans="1:12" ht="15" customHeight="1" x14ac:dyDescent="0.35">
      <c r="A26" s="967" t="s">
        <v>883</v>
      </c>
      <c r="B26" s="1760">
        <v>66.900000000000006</v>
      </c>
      <c r="C26" s="1761">
        <v>64.599999999999994</v>
      </c>
      <c r="D26" s="1762">
        <v>64.8</v>
      </c>
      <c r="E26" s="1762">
        <v>66</v>
      </c>
      <c r="F26" s="1763">
        <v>66.5</v>
      </c>
      <c r="G26" s="1764">
        <v>66</v>
      </c>
      <c r="H26" s="1765">
        <v>69.900000000000006</v>
      </c>
      <c r="I26" s="1765">
        <v>71.3</v>
      </c>
      <c r="J26" s="1766">
        <v>73.099999999999994</v>
      </c>
      <c r="K26" s="1783">
        <v>65.5</v>
      </c>
      <c r="L26" s="1784">
        <v>70.099999999999994</v>
      </c>
    </row>
    <row r="27" spans="1:12" ht="15" customHeight="1" x14ac:dyDescent="0.35">
      <c r="A27" s="967" t="s">
        <v>884</v>
      </c>
      <c r="B27" s="1760">
        <v>58.9</v>
      </c>
      <c r="C27" s="1761">
        <v>51.5</v>
      </c>
      <c r="D27" s="1762">
        <v>50.5</v>
      </c>
      <c r="E27" s="1762">
        <v>49.7</v>
      </c>
      <c r="F27" s="1763">
        <v>50.5</v>
      </c>
      <c r="G27" s="1764">
        <v>49.7</v>
      </c>
      <c r="H27" s="1765">
        <v>55.8</v>
      </c>
      <c r="I27" s="1765">
        <v>59.4</v>
      </c>
      <c r="J27" s="1766">
        <v>57</v>
      </c>
      <c r="K27" s="1783">
        <v>50.6</v>
      </c>
      <c r="L27" s="1784">
        <v>55.5</v>
      </c>
    </row>
    <row r="28" spans="1:12" ht="15" customHeight="1" x14ac:dyDescent="0.35">
      <c r="A28" s="1767"/>
      <c r="B28" s="1768"/>
      <c r="C28" s="1785"/>
      <c r="D28" s="1770"/>
      <c r="E28" s="1770"/>
      <c r="F28" s="1771"/>
      <c r="G28" s="1772"/>
      <c r="H28" s="1773"/>
      <c r="I28" s="1773"/>
      <c r="J28" s="1774"/>
      <c r="K28" s="1786"/>
      <c r="L28" s="1787"/>
    </row>
    <row r="29" spans="1:12" ht="15" customHeight="1" x14ac:dyDescent="0.35">
      <c r="A29" s="1788" t="s">
        <v>888</v>
      </c>
      <c r="B29" s="1775"/>
      <c r="C29" s="1776"/>
      <c r="D29" s="1777"/>
      <c r="E29" s="1777"/>
      <c r="F29" s="1778"/>
      <c r="G29" s="1779"/>
      <c r="H29" s="1780"/>
      <c r="I29" s="1780"/>
      <c r="J29" s="1781"/>
      <c r="K29" s="1779"/>
      <c r="L29" s="1780"/>
    </row>
    <row r="30" spans="1:12" ht="15" customHeight="1" x14ac:dyDescent="0.35">
      <c r="A30" s="1742" t="s">
        <v>877</v>
      </c>
      <c r="B30" s="1782"/>
      <c r="C30" s="1744"/>
      <c r="D30" s="1745"/>
      <c r="E30" s="1745"/>
      <c r="F30" s="1746"/>
      <c r="G30" s="1747"/>
      <c r="H30" s="1748"/>
      <c r="I30" s="1748"/>
      <c r="J30" s="1749"/>
      <c r="K30" s="1747"/>
      <c r="L30" s="1748"/>
    </row>
    <row r="31" spans="1:12" ht="15" customHeight="1" x14ac:dyDescent="0.35">
      <c r="A31" s="1750" t="s">
        <v>416</v>
      </c>
      <c r="B31" s="1751">
        <v>1248</v>
      </c>
      <c r="C31" s="1752">
        <v>1177</v>
      </c>
      <c r="D31" s="1753">
        <v>1140</v>
      </c>
      <c r="E31" s="1753">
        <v>1139</v>
      </c>
      <c r="F31" s="1754">
        <v>1167</v>
      </c>
      <c r="G31" s="1755">
        <v>1085</v>
      </c>
      <c r="H31" s="1756">
        <v>1144</v>
      </c>
      <c r="I31" s="1756">
        <v>1099</v>
      </c>
      <c r="J31" s="1757">
        <v>1144</v>
      </c>
      <c r="K31" s="1755">
        <v>4623</v>
      </c>
      <c r="L31" s="1756">
        <v>4472</v>
      </c>
    </row>
    <row r="32" spans="1:12" ht="15" customHeight="1" x14ac:dyDescent="0.35">
      <c r="A32" s="1750" t="s">
        <v>417</v>
      </c>
      <c r="B32" s="1751">
        <v>1232</v>
      </c>
      <c r="C32" s="1752">
        <v>1048</v>
      </c>
      <c r="D32" s="1753">
        <v>1031</v>
      </c>
      <c r="E32" s="1753">
        <v>964</v>
      </c>
      <c r="F32" s="1754">
        <v>1079</v>
      </c>
      <c r="G32" s="1755">
        <v>736</v>
      </c>
      <c r="H32" s="1756">
        <v>731</v>
      </c>
      <c r="I32" s="1756">
        <v>750</v>
      </c>
      <c r="J32" s="1757">
        <v>861</v>
      </c>
      <c r="K32" s="1755">
        <v>4122</v>
      </c>
      <c r="L32" s="1756">
        <v>3078</v>
      </c>
    </row>
    <row r="33" spans="1:12" ht="15" customHeight="1" x14ac:dyDescent="0.35">
      <c r="A33" s="1758" t="s">
        <v>889</v>
      </c>
      <c r="B33" s="1751">
        <v>2480</v>
      </c>
      <c r="C33" s="1752">
        <v>2225</v>
      </c>
      <c r="D33" s="1753">
        <v>2171</v>
      </c>
      <c r="E33" s="1753">
        <v>2103</v>
      </c>
      <c r="F33" s="1754">
        <v>2246</v>
      </c>
      <c r="G33" s="1755">
        <v>1821</v>
      </c>
      <c r="H33" s="1756">
        <v>1875</v>
      </c>
      <c r="I33" s="1756">
        <v>1849</v>
      </c>
      <c r="J33" s="1757">
        <v>2005</v>
      </c>
      <c r="K33" s="1755">
        <v>8745</v>
      </c>
      <c r="L33" s="1756">
        <v>7550</v>
      </c>
    </row>
    <row r="34" spans="1:12" ht="15" customHeight="1" x14ac:dyDescent="0.35">
      <c r="A34" s="967" t="s">
        <v>879</v>
      </c>
      <c r="B34" s="1751">
        <v>909</v>
      </c>
      <c r="C34" s="1752">
        <v>826</v>
      </c>
      <c r="D34" s="1753">
        <v>799</v>
      </c>
      <c r="E34" s="1753">
        <v>727</v>
      </c>
      <c r="F34" s="1754">
        <v>858</v>
      </c>
      <c r="G34" s="1755">
        <v>604</v>
      </c>
      <c r="H34" s="1756">
        <v>662</v>
      </c>
      <c r="I34" s="1756">
        <v>667</v>
      </c>
      <c r="J34" s="1757">
        <v>770</v>
      </c>
      <c r="K34" s="1755">
        <v>3210</v>
      </c>
      <c r="L34" s="1756">
        <v>2703</v>
      </c>
    </row>
    <row r="35" spans="1:12" ht="15" customHeight="1" x14ac:dyDescent="0.35">
      <c r="A35" s="967" t="s">
        <v>880</v>
      </c>
      <c r="B35" s="1751">
        <v>10</v>
      </c>
      <c r="C35" s="1752">
        <v>12</v>
      </c>
      <c r="D35" s="1753">
        <v>13</v>
      </c>
      <c r="E35" s="1753">
        <v>11</v>
      </c>
      <c r="F35" s="1754">
        <v>11</v>
      </c>
      <c r="G35" s="1755">
        <v>10</v>
      </c>
      <c r="H35" s="1756">
        <v>11</v>
      </c>
      <c r="I35" s="1756">
        <v>11</v>
      </c>
      <c r="J35" s="1757">
        <v>13</v>
      </c>
      <c r="K35" s="1755">
        <v>47</v>
      </c>
      <c r="L35" s="1756">
        <v>45</v>
      </c>
    </row>
    <row r="36" spans="1:12" ht="15" customHeight="1" x14ac:dyDescent="0.35">
      <c r="A36" s="1758" t="s">
        <v>881</v>
      </c>
      <c r="B36" s="1751">
        <v>899</v>
      </c>
      <c r="C36" s="1752">
        <v>814</v>
      </c>
      <c r="D36" s="1753">
        <v>786</v>
      </c>
      <c r="E36" s="1753">
        <v>716</v>
      </c>
      <c r="F36" s="1754">
        <v>847</v>
      </c>
      <c r="G36" s="1755">
        <v>594</v>
      </c>
      <c r="H36" s="1756">
        <v>651</v>
      </c>
      <c r="I36" s="1756">
        <v>656</v>
      </c>
      <c r="J36" s="1757">
        <v>757</v>
      </c>
      <c r="K36" s="1755">
        <v>3163</v>
      </c>
      <c r="L36" s="1756">
        <v>2658</v>
      </c>
    </row>
    <row r="37" spans="1:12" ht="15" customHeight="1" x14ac:dyDescent="0.35">
      <c r="A37" s="951" t="s">
        <v>882</v>
      </c>
      <c r="B37" s="1759"/>
      <c r="C37" s="1736"/>
      <c r="D37" s="1737"/>
      <c r="E37" s="1737"/>
      <c r="F37" s="1738"/>
      <c r="G37" s="1739"/>
      <c r="H37" s="1740"/>
      <c r="I37" s="1740"/>
      <c r="J37" s="1741"/>
      <c r="K37" s="1739"/>
      <c r="L37" s="1740"/>
    </row>
    <row r="38" spans="1:12" ht="15" customHeight="1" x14ac:dyDescent="0.35">
      <c r="A38" s="967" t="s">
        <v>883</v>
      </c>
      <c r="B38" s="1760">
        <v>613.29999999999995</v>
      </c>
      <c r="C38" s="1761">
        <v>595.70000000000005</v>
      </c>
      <c r="D38" s="1762">
        <v>558</v>
      </c>
      <c r="E38" s="1762">
        <v>567.6</v>
      </c>
      <c r="F38" s="1763">
        <v>577.4</v>
      </c>
      <c r="G38" s="1764">
        <v>552</v>
      </c>
      <c r="H38" s="1765">
        <v>562.6</v>
      </c>
      <c r="I38" s="1765">
        <v>565.5</v>
      </c>
      <c r="J38" s="1766">
        <v>578.6</v>
      </c>
      <c r="K38" s="1783">
        <v>574.79999999999995</v>
      </c>
      <c r="L38" s="1784">
        <v>564.70000000000005</v>
      </c>
    </row>
    <row r="39" spans="1:12" ht="15" customHeight="1" x14ac:dyDescent="0.35">
      <c r="A39" s="1767" t="s">
        <v>884</v>
      </c>
      <c r="B39" s="1789">
        <v>609.5</v>
      </c>
      <c r="C39" s="1790">
        <v>592.29999999999995</v>
      </c>
      <c r="D39" s="1791">
        <v>563.70000000000005</v>
      </c>
      <c r="E39" s="1791">
        <v>565.70000000000005</v>
      </c>
      <c r="F39" s="1792">
        <v>561.1</v>
      </c>
      <c r="G39" s="1793">
        <v>528</v>
      </c>
      <c r="H39" s="1794">
        <v>531.6</v>
      </c>
      <c r="I39" s="1794">
        <v>529.70000000000005</v>
      </c>
      <c r="J39" s="1795">
        <v>533.4</v>
      </c>
      <c r="K39" s="1793">
        <v>570.80000000000007</v>
      </c>
      <c r="L39" s="1794">
        <v>530.70000000000005</v>
      </c>
    </row>
    <row r="40" spans="1:12" ht="15" customHeight="1" x14ac:dyDescent="0.25">
      <c r="A40" s="1796"/>
      <c r="B40" s="1797"/>
      <c r="C40" s="1798"/>
      <c r="D40" s="1797"/>
      <c r="E40" s="1797"/>
      <c r="F40" s="1797"/>
      <c r="G40" s="1799"/>
      <c r="H40" s="1799"/>
      <c r="I40" s="1799"/>
      <c r="J40" s="1799"/>
      <c r="K40" s="1800"/>
      <c r="L40" s="1800"/>
    </row>
    <row r="41" spans="1:12" ht="12.65" customHeight="1" x14ac:dyDescent="0.25">
      <c r="A41" s="2482" t="s">
        <v>439</v>
      </c>
      <c r="B41" s="2571" t="s">
        <v>14</v>
      </c>
      <c r="C41" s="2571" t="s">
        <v>14</v>
      </c>
      <c r="D41" s="2571" t="s">
        <v>14</v>
      </c>
      <c r="E41" s="2571" t="s">
        <v>14</v>
      </c>
      <c r="F41" s="2571" t="s">
        <v>14</v>
      </c>
      <c r="G41" s="2571" t="s">
        <v>14</v>
      </c>
      <c r="H41" s="2571" t="s">
        <v>14</v>
      </c>
      <c r="I41" s="2571" t="s">
        <v>14</v>
      </c>
      <c r="J41" s="2571" t="s">
        <v>14</v>
      </c>
      <c r="K41" s="2571" t="s">
        <v>14</v>
      </c>
      <c r="L41" s="2571" t="s">
        <v>14</v>
      </c>
    </row>
    <row r="42" spans="1:12" ht="12.65" customHeight="1" x14ac:dyDescent="0.25">
      <c r="A42" s="2483" t="s">
        <v>890</v>
      </c>
      <c r="B42" s="2484" t="s">
        <v>14</v>
      </c>
      <c r="C42" s="2484" t="s">
        <v>14</v>
      </c>
      <c r="D42" s="2484" t="s">
        <v>14</v>
      </c>
      <c r="E42" s="2484" t="s">
        <v>14</v>
      </c>
      <c r="F42" s="2484" t="s">
        <v>14</v>
      </c>
      <c r="G42" s="2484" t="s">
        <v>14</v>
      </c>
      <c r="H42" s="2484" t="s">
        <v>14</v>
      </c>
      <c r="I42" s="2484" t="s">
        <v>14</v>
      </c>
      <c r="J42" s="2484" t="s">
        <v>14</v>
      </c>
      <c r="K42" s="2484" t="s">
        <v>14</v>
      </c>
      <c r="L42" s="2484" t="s">
        <v>14</v>
      </c>
    </row>
    <row r="43" spans="1:12" ht="10.4" customHeight="1" x14ac:dyDescent="0.25">
      <c r="A43" s="2484" t="s">
        <v>891</v>
      </c>
      <c r="B43" s="2484" t="s">
        <v>14</v>
      </c>
      <c r="C43" s="2484" t="s">
        <v>14</v>
      </c>
      <c r="D43" s="2484" t="s">
        <v>14</v>
      </c>
      <c r="E43" s="2484" t="s">
        <v>14</v>
      </c>
      <c r="F43" s="2484" t="s">
        <v>14</v>
      </c>
      <c r="G43" s="2484" t="s">
        <v>14</v>
      </c>
      <c r="H43" s="2484" t="s">
        <v>14</v>
      </c>
      <c r="I43" s="2484" t="s">
        <v>14</v>
      </c>
      <c r="J43" s="2484" t="s">
        <v>14</v>
      </c>
      <c r="K43" s="2484" t="s">
        <v>14</v>
      </c>
      <c r="L43" s="2484" t="s">
        <v>14</v>
      </c>
    </row>
    <row r="44" spans="1:12" ht="10.4" customHeight="1" x14ac:dyDescent="0.25">
      <c r="A44" s="2540"/>
      <c r="B44" s="2540" t="s">
        <v>14</v>
      </c>
      <c r="C44" s="2540" t="s">
        <v>14</v>
      </c>
      <c r="D44" s="2540" t="s">
        <v>14</v>
      </c>
      <c r="E44" s="2540" t="s">
        <v>14</v>
      </c>
      <c r="F44" s="2540" t="s">
        <v>14</v>
      </c>
      <c r="G44" s="2540" t="s">
        <v>14</v>
      </c>
      <c r="H44" s="2540" t="s">
        <v>14</v>
      </c>
      <c r="I44" s="2540" t="s">
        <v>14</v>
      </c>
      <c r="J44" s="2540" t="s">
        <v>14</v>
      </c>
      <c r="K44" s="2540" t="s">
        <v>14</v>
      </c>
      <c r="L44" s="2540" t="s">
        <v>14</v>
      </c>
    </row>
    <row r="45" spans="1:12" ht="10.4" customHeight="1" x14ac:dyDescent="0.25">
      <c r="A45" s="2594"/>
      <c r="B45" s="2594" t="s">
        <v>14</v>
      </c>
      <c r="C45" s="2594" t="s">
        <v>14</v>
      </c>
      <c r="D45" s="2594" t="s">
        <v>14</v>
      </c>
      <c r="E45" s="2594" t="s">
        <v>14</v>
      </c>
      <c r="F45" s="2594" t="s">
        <v>14</v>
      </c>
      <c r="G45" s="2594" t="s">
        <v>14</v>
      </c>
      <c r="H45" s="2594" t="s">
        <v>14</v>
      </c>
      <c r="I45" s="2594" t="s">
        <v>14</v>
      </c>
      <c r="J45" s="2594" t="s">
        <v>14</v>
      </c>
      <c r="K45" s="2594" t="s">
        <v>14</v>
      </c>
      <c r="L45" s="2594" t="s">
        <v>14</v>
      </c>
    </row>
  </sheetData>
  <mergeCells count="9">
    <mergeCell ref="A43:L43"/>
    <mergeCell ref="A44:L44"/>
    <mergeCell ref="A45:L45"/>
    <mergeCell ref="A2:L2"/>
    <mergeCell ref="C3:F3"/>
    <mergeCell ref="G3:J3"/>
    <mergeCell ref="K3:L3"/>
    <mergeCell ref="A41:L41"/>
    <mergeCell ref="A42:L42"/>
  </mergeCells>
  <hyperlinks>
    <hyperlink ref="A1" location="ToC!A2" display="Back to Table of Contents" xr:uid="{5452A713-96E8-4014-BE1C-7FD7CC172DC9}"/>
  </hyperlinks>
  <pageMargins left="0.5" right="0.5" top="0.5" bottom="0.5" header="0.25" footer="0.25"/>
  <pageSetup scale="64" orientation="landscape" r:id="rId1"/>
  <headerFooter>
    <oddFooter>&amp;L&amp;G&amp;C&amp;"Scotia,Regular"&amp;9Supplementary Financial Information (SFI)&amp;R27&amp;"Scotia,Regular"&amp;7</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69CAB-61D2-44E5-99B4-AF9FC6A9CF9C}">
  <sheetPr>
    <pageSetUpPr fitToPage="1"/>
  </sheetPr>
  <dimension ref="A1:L35"/>
  <sheetViews>
    <sheetView showGridLines="0" zoomScaleNormal="100" workbookViewId="0"/>
  </sheetViews>
  <sheetFormatPr defaultRowHeight="12.5" x14ac:dyDescent="0.25"/>
  <cols>
    <col min="1" max="1" width="85.54296875" style="23" customWidth="1"/>
    <col min="2" max="12" width="12.7265625" style="23" customWidth="1"/>
    <col min="13" max="16384" width="8.7265625" style="23"/>
  </cols>
  <sheetData>
    <row r="1" spans="1:12" ht="20" customHeight="1" x14ac:dyDescent="0.25">
      <c r="A1" s="22" t="s">
        <v>12</v>
      </c>
    </row>
    <row r="2" spans="1:12" ht="25.4" customHeight="1" x14ac:dyDescent="0.25">
      <c r="A2" s="2529" t="s">
        <v>892</v>
      </c>
      <c r="B2" s="2529" t="s">
        <v>14</v>
      </c>
      <c r="C2" s="2529" t="s">
        <v>14</v>
      </c>
      <c r="D2" s="2529" t="s">
        <v>14</v>
      </c>
      <c r="E2" s="2529" t="s">
        <v>14</v>
      </c>
      <c r="F2" s="2529" t="s">
        <v>14</v>
      </c>
      <c r="G2" s="2529" t="s">
        <v>14</v>
      </c>
      <c r="H2" s="2529" t="s">
        <v>14</v>
      </c>
      <c r="I2" s="2529" t="s">
        <v>14</v>
      </c>
      <c r="J2" s="2529" t="s">
        <v>14</v>
      </c>
      <c r="K2" s="2529" t="s">
        <v>14</v>
      </c>
      <c r="L2" s="2529" t="s">
        <v>14</v>
      </c>
    </row>
    <row r="3" spans="1:12" ht="18" customHeight="1" x14ac:dyDescent="0.25">
      <c r="A3" s="1801"/>
      <c r="B3" s="1802"/>
      <c r="C3" s="2600"/>
      <c r="D3" s="2601" t="s">
        <v>14</v>
      </c>
      <c r="E3" s="2601" t="s">
        <v>14</v>
      </c>
      <c r="F3" s="2602" t="s">
        <v>14</v>
      </c>
      <c r="G3" s="2600"/>
      <c r="H3" s="2601" t="s">
        <v>14</v>
      </c>
      <c r="I3" s="2601" t="s">
        <v>14</v>
      </c>
      <c r="J3" s="2602" t="s">
        <v>14</v>
      </c>
      <c r="K3" s="2603" t="s">
        <v>165</v>
      </c>
      <c r="L3" s="2603" t="s">
        <v>14</v>
      </c>
    </row>
    <row r="4" spans="1:12" ht="18" customHeight="1" x14ac:dyDescent="0.25">
      <c r="A4" s="1803"/>
      <c r="B4" s="598" t="s">
        <v>167</v>
      </c>
      <c r="C4" s="1804" t="s">
        <v>168</v>
      </c>
      <c r="D4" s="1805" t="s">
        <v>169</v>
      </c>
      <c r="E4" s="1805" t="s">
        <v>170</v>
      </c>
      <c r="F4" s="1806" t="s">
        <v>171</v>
      </c>
      <c r="G4" s="1804" t="s">
        <v>172</v>
      </c>
      <c r="H4" s="1805" t="s">
        <v>173</v>
      </c>
      <c r="I4" s="1805" t="s">
        <v>174</v>
      </c>
      <c r="J4" s="1806" t="s">
        <v>175</v>
      </c>
      <c r="K4" s="1807">
        <v>2025</v>
      </c>
      <c r="L4" s="454">
        <v>2024</v>
      </c>
    </row>
    <row r="5" spans="1:12" ht="18" customHeight="1" x14ac:dyDescent="0.25">
      <c r="A5" s="1808" t="s">
        <v>326</v>
      </c>
      <c r="B5" s="1809"/>
      <c r="C5" s="1810"/>
      <c r="D5" s="1811"/>
      <c r="E5" s="1811"/>
      <c r="F5" s="1812"/>
      <c r="G5" s="1810"/>
      <c r="H5" s="1811"/>
      <c r="I5" s="1811"/>
      <c r="J5" s="1812"/>
      <c r="K5" s="1813"/>
      <c r="L5" s="1814"/>
    </row>
    <row r="6" spans="1:12" ht="18" customHeight="1" x14ac:dyDescent="0.25">
      <c r="A6" s="1815" t="s">
        <v>893</v>
      </c>
      <c r="B6" s="1816">
        <v>2355</v>
      </c>
      <c r="C6" s="1817">
        <v>2386</v>
      </c>
      <c r="D6" s="1818">
        <v>2324</v>
      </c>
      <c r="E6" s="1818">
        <v>2310</v>
      </c>
      <c r="F6" s="1819">
        <v>2353</v>
      </c>
      <c r="G6" s="1817">
        <v>2225</v>
      </c>
      <c r="H6" s="1818">
        <v>2325</v>
      </c>
      <c r="I6" s="1818">
        <v>2350</v>
      </c>
      <c r="J6" s="1819">
        <v>2452</v>
      </c>
      <c r="K6" s="1817">
        <v>9373</v>
      </c>
      <c r="L6" s="1818">
        <v>9352</v>
      </c>
    </row>
    <row r="7" spans="1:12" ht="18" customHeight="1" x14ac:dyDescent="0.25">
      <c r="A7" s="1820" t="s">
        <v>266</v>
      </c>
      <c r="B7" s="1816">
        <v>500</v>
      </c>
      <c r="C7" s="1817">
        <v>547</v>
      </c>
      <c r="D7" s="1818">
        <v>508</v>
      </c>
      <c r="E7" s="1818">
        <v>504</v>
      </c>
      <c r="F7" s="1819">
        <v>554</v>
      </c>
      <c r="G7" s="1817">
        <v>512</v>
      </c>
      <c r="H7" s="1818">
        <v>555</v>
      </c>
      <c r="I7" s="1818">
        <v>532</v>
      </c>
      <c r="J7" s="1819">
        <v>536</v>
      </c>
      <c r="K7" s="1817">
        <v>2113</v>
      </c>
      <c r="L7" s="1818">
        <v>2135</v>
      </c>
    </row>
    <row r="8" spans="1:12" ht="18" customHeight="1" x14ac:dyDescent="0.25">
      <c r="A8" s="1820" t="s">
        <v>290</v>
      </c>
      <c r="B8" s="1816">
        <v>1136</v>
      </c>
      <c r="C8" s="1817">
        <v>1230</v>
      </c>
      <c r="D8" s="1818">
        <v>1165</v>
      </c>
      <c r="E8" s="1818">
        <v>1167</v>
      </c>
      <c r="F8" s="1819">
        <v>1178</v>
      </c>
      <c r="G8" s="1817">
        <v>1155</v>
      </c>
      <c r="H8" s="1818">
        <v>1204</v>
      </c>
      <c r="I8" s="1818">
        <v>1214</v>
      </c>
      <c r="J8" s="1819">
        <v>1224</v>
      </c>
      <c r="K8" s="1817">
        <v>4740</v>
      </c>
      <c r="L8" s="1818">
        <v>4797</v>
      </c>
    </row>
    <row r="9" spans="1:12" ht="18" customHeight="1" x14ac:dyDescent="0.25">
      <c r="A9" s="1820" t="s">
        <v>894</v>
      </c>
      <c r="B9" s="1816">
        <v>719</v>
      </c>
      <c r="C9" s="1817">
        <v>609</v>
      </c>
      <c r="D9" s="1818">
        <v>651</v>
      </c>
      <c r="E9" s="1818">
        <v>639</v>
      </c>
      <c r="F9" s="1819">
        <v>621</v>
      </c>
      <c r="G9" s="1817">
        <v>558</v>
      </c>
      <c r="H9" s="1818">
        <v>566</v>
      </c>
      <c r="I9" s="1818">
        <v>604</v>
      </c>
      <c r="J9" s="1819">
        <v>692</v>
      </c>
      <c r="K9" s="1817">
        <v>2520</v>
      </c>
      <c r="L9" s="1818">
        <v>2420</v>
      </c>
    </row>
    <row r="10" spans="1:12" ht="18" customHeight="1" x14ac:dyDescent="0.25">
      <c r="A10" s="1820" t="s">
        <v>291</v>
      </c>
      <c r="B10" s="1816">
        <v>167</v>
      </c>
      <c r="C10" s="1817">
        <v>127</v>
      </c>
      <c r="D10" s="1818">
        <v>144</v>
      </c>
      <c r="E10" s="1818">
        <v>108</v>
      </c>
      <c r="F10" s="1819">
        <v>120</v>
      </c>
      <c r="G10" s="1817">
        <v>117</v>
      </c>
      <c r="H10" s="1818">
        <v>113</v>
      </c>
      <c r="I10" s="1818">
        <v>138</v>
      </c>
      <c r="J10" s="1819">
        <v>140</v>
      </c>
      <c r="K10" s="1817">
        <v>499</v>
      </c>
      <c r="L10" s="1818">
        <v>508</v>
      </c>
    </row>
    <row r="11" spans="1:12" ht="18" customHeight="1" x14ac:dyDescent="0.25">
      <c r="A11" s="1821" t="s">
        <v>292</v>
      </c>
      <c r="B11" s="1816">
        <v>552</v>
      </c>
      <c r="C11" s="1817">
        <v>482</v>
      </c>
      <c r="D11" s="1818">
        <v>507</v>
      </c>
      <c r="E11" s="1818">
        <v>531</v>
      </c>
      <c r="F11" s="1819">
        <v>501</v>
      </c>
      <c r="G11" s="1817">
        <v>441</v>
      </c>
      <c r="H11" s="1818">
        <v>453</v>
      </c>
      <c r="I11" s="1818">
        <v>466</v>
      </c>
      <c r="J11" s="1819">
        <v>552</v>
      </c>
      <c r="K11" s="1817">
        <v>2021</v>
      </c>
      <c r="L11" s="1818">
        <v>1912</v>
      </c>
    </row>
    <row r="12" spans="1:12" ht="18" customHeight="1" x14ac:dyDescent="0.25">
      <c r="A12" s="1820" t="s">
        <v>886</v>
      </c>
      <c r="B12" s="1816">
        <v>-5</v>
      </c>
      <c r="C12" s="1817">
        <v>15</v>
      </c>
      <c r="D12" s="1818">
        <v>10</v>
      </c>
      <c r="E12" s="1818">
        <v>9</v>
      </c>
      <c r="F12" s="1819">
        <v>8</v>
      </c>
      <c r="G12" s="1817">
        <v>13</v>
      </c>
      <c r="H12" s="1818">
        <v>6</v>
      </c>
      <c r="I12" s="1818">
        <v>-4</v>
      </c>
      <c r="J12" s="1819">
        <v>-1</v>
      </c>
      <c r="K12" s="1817">
        <v>42</v>
      </c>
      <c r="L12" s="1818">
        <v>14</v>
      </c>
    </row>
    <row r="13" spans="1:12" ht="18" customHeight="1" x14ac:dyDescent="0.25">
      <c r="A13" s="1821" t="s">
        <v>334</v>
      </c>
      <c r="B13" s="1816">
        <v>557</v>
      </c>
      <c r="C13" s="1817">
        <v>467</v>
      </c>
      <c r="D13" s="1818">
        <v>497</v>
      </c>
      <c r="E13" s="1818">
        <v>522</v>
      </c>
      <c r="F13" s="1819">
        <v>493</v>
      </c>
      <c r="G13" s="1817">
        <v>428</v>
      </c>
      <c r="H13" s="1818">
        <v>447</v>
      </c>
      <c r="I13" s="1818">
        <v>470</v>
      </c>
      <c r="J13" s="1819">
        <v>553</v>
      </c>
      <c r="K13" s="1817">
        <v>1979</v>
      </c>
      <c r="L13" s="1818">
        <v>1898</v>
      </c>
    </row>
    <row r="14" spans="1:12" ht="18" customHeight="1" x14ac:dyDescent="0.25">
      <c r="A14" s="1821" t="s">
        <v>895</v>
      </c>
      <c r="B14" s="1816">
        <v>557</v>
      </c>
      <c r="C14" s="1817">
        <v>488</v>
      </c>
      <c r="D14" s="1818">
        <v>528</v>
      </c>
      <c r="E14" s="1818">
        <v>546</v>
      </c>
      <c r="F14" s="1819">
        <v>531</v>
      </c>
      <c r="G14" s="1817">
        <v>461</v>
      </c>
      <c r="H14" s="1818">
        <v>465</v>
      </c>
      <c r="I14" s="1818">
        <v>491</v>
      </c>
      <c r="J14" s="1819">
        <v>566</v>
      </c>
      <c r="K14" s="1817">
        <v>2093</v>
      </c>
      <c r="L14" s="1818">
        <v>1983</v>
      </c>
    </row>
    <row r="15" spans="1:12" ht="18" customHeight="1" x14ac:dyDescent="0.25">
      <c r="A15" s="1820" t="s">
        <v>896</v>
      </c>
      <c r="B15" s="1816">
        <v>0</v>
      </c>
      <c r="C15" s="1817">
        <v>-21</v>
      </c>
      <c r="D15" s="1818">
        <v>-31</v>
      </c>
      <c r="E15" s="1818">
        <v>-24</v>
      </c>
      <c r="F15" s="1819">
        <v>-38</v>
      </c>
      <c r="G15" s="1817">
        <v>-33</v>
      </c>
      <c r="H15" s="1818">
        <v>-18</v>
      </c>
      <c r="I15" s="1818">
        <v>-21</v>
      </c>
      <c r="J15" s="1819">
        <v>-13</v>
      </c>
      <c r="K15" s="1817">
        <v>-114</v>
      </c>
      <c r="L15" s="1818">
        <v>-85</v>
      </c>
    </row>
    <row r="16" spans="1:12" ht="18" customHeight="1" x14ac:dyDescent="0.25">
      <c r="A16" s="618" t="s">
        <v>358</v>
      </c>
      <c r="B16" s="570"/>
      <c r="C16" s="571"/>
      <c r="D16" s="572"/>
      <c r="E16" s="572"/>
      <c r="F16" s="573"/>
      <c r="G16" s="571"/>
      <c r="H16" s="572"/>
      <c r="I16" s="572"/>
      <c r="J16" s="573"/>
      <c r="K16" s="1822"/>
      <c r="L16" s="1823"/>
    </row>
    <row r="17" spans="1:12" ht="18" customHeight="1" x14ac:dyDescent="0.25">
      <c r="A17" s="1824" t="s">
        <v>359</v>
      </c>
      <c r="B17" s="1825">
        <v>4.28</v>
      </c>
      <c r="C17" s="1826">
        <v>4.29</v>
      </c>
      <c r="D17" s="1827">
        <v>4.3099999999999996</v>
      </c>
      <c r="E17" s="1827">
        <v>4.29</v>
      </c>
      <c r="F17" s="1828">
        <v>4.1500000000000004</v>
      </c>
      <c r="G17" s="1826">
        <v>4.16</v>
      </c>
      <c r="H17" s="1827">
        <v>4.1399999999999997</v>
      </c>
      <c r="I17" s="1827">
        <v>4.2</v>
      </c>
      <c r="J17" s="1828">
        <v>4.1100000000000003</v>
      </c>
      <c r="K17" s="1829">
        <v>4.26</v>
      </c>
      <c r="L17" s="1827">
        <v>4.1500000000000004</v>
      </c>
    </row>
    <row r="18" spans="1:12" ht="18" customHeight="1" x14ac:dyDescent="0.25">
      <c r="A18" s="1820" t="s">
        <v>362</v>
      </c>
      <c r="B18" s="1825">
        <v>1.46</v>
      </c>
      <c r="C18" s="1826">
        <v>1.56</v>
      </c>
      <c r="D18" s="1827">
        <v>1.48</v>
      </c>
      <c r="E18" s="1827">
        <v>1.49</v>
      </c>
      <c r="F18" s="1830">
        <v>1.58</v>
      </c>
      <c r="G18" s="1826">
        <v>1.48</v>
      </c>
      <c r="H18" s="1827">
        <v>1.53</v>
      </c>
      <c r="I18" s="1827">
        <v>1.5</v>
      </c>
      <c r="J18" s="1828">
        <v>1.45</v>
      </c>
      <c r="K18" s="1829">
        <v>1.53</v>
      </c>
      <c r="L18" s="1827">
        <v>1.49</v>
      </c>
    </row>
    <row r="19" spans="1:12" ht="18" customHeight="1" x14ac:dyDescent="0.25">
      <c r="A19" s="1820" t="s">
        <v>363</v>
      </c>
      <c r="B19" s="1825">
        <v>1.3</v>
      </c>
      <c r="C19" s="1826">
        <v>1.43</v>
      </c>
      <c r="D19" s="1827">
        <v>1.39</v>
      </c>
      <c r="E19" s="1827">
        <v>1.41</v>
      </c>
      <c r="F19" s="1830">
        <v>1.45</v>
      </c>
      <c r="G19" s="1826">
        <v>1.5</v>
      </c>
      <c r="H19" s="1827">
        <v>1.56</v>
      </c>
      <c r="I19" s="1827">
        <v>1.49</v>
      </c>
      <c r="J19" s="1828">
        <v>1.43</v>
      </c>
      <c r="K19" s="1829">
        <v>1.42</v>
      </c>
      <c r="L19" s="1827">
        <v>1.49</v>
      </c>
    </row>
    <row r="20" spans="1:12" ht="18" customHeight="1" x14ac:dyDescent="0.25">
      <c r="A20" s="1820" t="s">
        <v>364</v>
      </c>
      <c r="B20" s="1831">
        <v>48.2</v>
      </c>
      <c r="C20" s="1832">
        <v>51.6</v>
      </c>
      <c r="D20" s="1833">
        <v>50.1</v>
      </c>
      <c r="E20" s="1833">
        <v>50.6</v>
      </c>
      <c r="F20" s="1834">
        <v>50.04</v>
      </c>
      <c r="G20" s="1832">
        <v>51.9</v>
      </c>
      <c r="H20" s="1833">
        <v>51.8</v>
      </c>
      <c r="I20" s="1833">
        <v>51.6</v>
      </c>
      <c r="J20" s="1835">
        <v>49.9</v>
      </c>
      <c r="K20" s="1836">
        <v>50.6</v>
      </c>
      <c r="L20" s="1833">
        <v>51.3</v>
      </c>
    </row>
    <row r="21" spans="1:12" ht="18" customHeight="1" x14ac:dyDescent="0.25">
      <c r="A21" s="618" t="s">
        <v>897</v>
      </c>
      <c r="B21" s="570"/>
      <c r="C21" s="571"/>
      <c r="D21" s="572"/>
      <c r="E21" s="572"/>
      <c r="F21" s="573"/>
      <c r="G21" s="571"/>
      <c r="H21" s="572"/>
      <c r="I21" s="572"/>
      <c r="J21" s="573"/>
      <c r="K21" s="1822"/>
      <c r="L21" s="1823"/>
    </row>
    <row r="22" spans="1:12" ht="18" customHeight="1" x14ac:dyDescent="0.25">
      <c r="A22" s="1824" t="s">
        <v>302</v>
      </c>
      <c r="B22" s="1831">
        <v>47.5</v>
      </c>
      <c r="C22" s="1832">
        <v>46.8</v>
      </c>
      <c r="D22" s="1833">
        <v>45.6</v>
      </c>
      <c r="E22" s="1833">
        <v>45.4</v>
      </c>
      <c r="F22" s="1837">
        <v>44.2</v>
      </c>
      <c r="G22" s="1832">
        <v>44.1</v>
      </c>
      <c r="H22" s="1833">
        <v>45.6</v>
      </c>
      <c r="I22" s="1833">
        <v>44.8</v>
      </c>
      <c r="J22" s="1837">
        <v>45.2</v>
      </c>
      <c r="K22" s="1832">
        <v>45.5</v>
      </c>
      <c r="L22" s="1833">
        <v>44.9</v>
      </c>
    </row>
    <row r="23" spans="1:12" ht="18" customHeight="1" x14ac:dyDescent="0.25">
      <c r="A23" s="1820" t="s">
        <v>342</v>
      </c>
      <c r="B23" s="1831">
        <v>16.100000000000001</v>
      </c>
      <c r="C23" s="1832">
        <v>17.100000000000001</v>
      </c>
      <c r="D23" s="1833">
        <v>16.2</v>
      </c>
      <c r="E23" s="1833">
        <v>16.2</v>
      </c>
      <c r="F23" s="1837">
        <v>16</v>
      </c>
      <c r="G23" s="1832">
        <v>15.5</v>
      </c>
      <c r="H23" s="1833">
        <v>15.7</v>
      </c>
      <c r="I23" s="1833">
        <v>15.5</v>
      </c>
      <c r="J23" s="1837">
        <v>15.5</v>
      </c>
      <c r="K23" s="1832">
        <v>16.399999999999999</v>
      </c>
      <c r="L23" s="1833">
        <v>15.4</v>
      </c>
    </row>
    <row r="24" spans="1:12" ht="18" customHeight="1" x14ac:dyDescent="0.25">
      <c r="A24" s="1820" t="s">
        <v>343</v>
      </c>
      <c r="B24" s="1831">
        <v>6.6</v>
      </c>
      <c r="C24" s="1832">
        <v>7</v>
      </c>
      <c r="D24" s="1833">
        <v>6.8</v>
      </c>
      <c r="E24" s="1833">
        <v>6.9</v>
      </c>
      <c r="F24" s="1837">
        <v>6.8</v>
      </c>
      <c r="G24" s="1832">
        <v>6.8</v>
      </c>
      <c r="H24" s="1833">
        <v>7.3</v>
      </c>
      <c r="I24" s="1833">
        <v>7.2</v>
      </c>
      <c r="J24" s="1837">
        <v>7.3</v>
      </c>
      <c r="K24" s="1832">
        <v>6.9</v>
      </c>
      <c r="L24" s="1833">
        <v>7.1</v>
      </c>
    </row>
    <row r="25" spans="1:12" ht="18" customHeight="1" x14ac:dyDescent="0.25">
      <c r="A25" s="1820" t="s">
        <v>305</v>
      </c>
      <c r="B25" s="1831">
        <v>69.400000000000006</v>
      </c>
      <c r="C25" s="1832">
        <v>72</v>
      </c>
      <c r="D25" s="1833">
        <v>71.2</v>
      </c>
      <c r="E25" s="1833">
        <v>73.8</v>
      </c>
      <c r="F25" s="1837">
        <v>75.099999999999994</v>
      </c>
      <c r="G25" s="1832">
        <v>75.399999999999991</v>
      </c>
      <c r="H25" s="1833">
        <v>79.3</v>
      </c>
      <c r="I25" s="1833">
        <v>80.099999999999994</v>
      </c>
      <c r="J25" s="1837">
        <v>82.1</v>
      </c>
      <c r="K25" s="1832">
        <v>73</v>
      </c>
      <c r="L25" s="1833">
        <v>79.3</v>
      </c>
    </row>
    <row r="26" spans="1:12" ht="18" customHeight="1" x14ac:dyDescent="0.25">
      <c r="A26" s="1821" t="s">
        <v>344</v>
      </c>
      <c r="B26" s="1831">
        <v>139.60000000000002</v>
      </c>
      <c r="C26" s="1838">
        <v>142.9</v>
      </c>
      <c r="D26" s="1833">
        <v>139.80000000000001</v>
      </c>
      <c r="E26" s="1833">
        <v>142.30000000000001</v>
      </c>
      <c r="F26" s="1837">
        <v>142.1</v>
      </c>
      <c r="G26" s="1832">
        <v>141.80000000000001</v>
      </c>
      <c r="H26" s="1833">
        <v>147.89999999999998</v>
      </c>
      <c r="I26" s="1833">
        <v>147.6</v>
      </c>
      <c r="J26" s="1837">
        <v>150.1</v>
      </c>
      <c r="K26" s="1838">
        <v>141.80000000000001</v>
      </c>
      <c r="L26" s="135">
        <v>146.69999999999999</v>
      </c>
    </row>
    <row r="27" spans="1:12" ht="18" customHeight="1" x14ac:dyDescent="0.25">
      <c r="A27" s="1821"/>
      <c r="B27" s="1831"/>
      <c r="C27" s="1838"/>
      <c r="D27" s="1833"/>
      <c r="E27" s="1833"/>
      <c r="F27" s="1837"/>
      <c r="G27" s="1832"/>
      <c r="H27" s="1833"/>
      <c r="I27" s="1833"/>
      <c r="J27" s="1837"/>
      <c r="K27" s="1838"/>
      <c r="L27" s="135"/>
    </row>
    <row r="28" spans="1:12" ht="18" customHeight="1" x14ac:dyDescent="0.25">
      <c r="A28" s="1839" t="s">
        <v>311</v>
      </c>
      <c r="B28" s="1840">
        <v>101.5</v>
      </c>
      <c r="C28" s="1841">
        <v>105.3</v>
      </c>
      <c r="D28" s="1842">
        <v>101.2</v>
      </c>
      <c r="E28" s="1842">
        <v>102</v>
      </c>
      <c r="F28" s="1843">
        <v>99.2</v>
      </c>
      <c r="G28" s="1841">
        <v>98.6</v>
      </c>
      <c r="H28" s="1842">
        <v>105.4</v>
      </c>
      <c r="I28" s="1842">
        <v>108.3</v>
      </c>
      <c r="J28" s="1843">
        <v>105.1</v>
      </c>
      <c r="K28" s="1841">
        <v>101.9</v>
      </c>
      <c r="L28" s="1842">
        <v>104.3</v>
      </c>
    </row>
    <row r="29" spans="1:12" ht="16.399999999999999" customHeight="1" x14ac:dyDescent="0.25">
      <c r="A29" s="655"/>
      <c r="B29" s="1844"/>
      <c r="C29" s="1845"/>
      <c r="D29" s="1845"/>
      <c r="E29" s="1845"/>
      <c r="F29" s="1845"/>
      <c r="G29" s="1845"/>
      <c r="H29" s="1845"/>
      <c r="I29" s="1845"/>
      <c r="J29" s="1845"/>
      <c r="K29" s="1845"/>
      <c r="L29" s="1845"/>
    </row>
    <row r="30" spans="1:12" ht="9.75" customHeight="1" x14ac:dyDescent="0.25">
      <c r="A30" s="2483" t="s">
        <v>898</v>
      </c>
      <c r="B30" s="2483" t="s">
        <v>14</v>
      </c>
      <c r="C30" s="2483" t="s">
        <v>14</v>
      </c>
      <c r="D30" s="2483" t="s">
        <v>14</v>
      </c>
      <c r="E30" s="2483" t="s">
        <v>14</v>
      </c>
      <c r="F30" s="2483" t="s">
        <v>14</v>
      </c>
      <c r="G30" s="2483" t="s">
        <v>14</v>
      </c>
      <c r="H30" s="2483" t="s">
        <v>14</v>
      </c>
      <c r="I30" s="2483" t="s">
        <v>14</v>
      </c>
      <c r="J30" s="2483" t="s">
        <v>14</v>
      </c>
      <c r="K30" s="2483" t="s">
        <v>14</v>
      </c>
      <c r="L30" s="2483" t="s">
        <v>14</v>
      </c>
    </row>
    <row r="31" spans="1:12" ht="9.75" customHeight="1" x14ac:dyDescent="0.25">
      <c r="A31" s="66" t="s">
        <v>899</v>
      </c>
      <c r="B31" s="66"/>
      <c r="C31" s="66"/>
      <c r="D31" s="66"/>
      <c r="E31" s="66"/>
      <c r="F31" s="66"/>
      <c r="G31" s="66"/>
      <c r="H31" s="66"/>
      <c r="I31" s="66"/>
      <c r="J31" s="66"/>
      <c r="K31" s="66"/>
      <c r="L31" s="66"/>
    </row>
    <row r="32" spans="1:12" ht="9.75" customHeight="1" x14ac:dyDescent="0.25">
      <c r="A32" s="66" t="s">
        <v>900</v>
      </c>
      <c r="B32" s="66"/>
      <c r="C32" s="66"/>
      <c r="D32" s="66"/>
      <c r="E32" s="66"/>
      <c r="F32" s="66"/>
      <c r="G32" s="66"/>
      <c r="H32" s="66"/>
      <c r="I32" s="66"/>
      <c r="J32" s="66"/>
      <c r="K32" s="66"/>
      <c r="L32" s="66"/>
    </row>
    <row r="33" spans="1:12" ht="9.75" customHeight="1" x14ac:dyDescent="0.25">
      <c r="A33" s="66" t="s">
        <v>901</v>
      </c>
      <c r="B33" s="1846"/>
      <c r="C33" s="1846"/>
      <c r="D33" s="1846"/>
      <c r="E33" s="1846"/>
      <c r="F33" s="1846"/>
      <c r="G33" s="1846"/>
      <c r="H33" s="1846"/>
      <c r="I33" s="1846"/>
      <c r="J33" s="1846"/>
      <c r="K33" s="1846"/>
      <c r="L33" s="1846"/>
    </row>
    <row r="34" spans="1:12" ht="9.75" customHeight="1" x14ac:dyDescent="0.25">
      <c r="A34" s="66" t="s">
        <v>370</v>
      </c>
      <c r="B34" s="1846"/>
      <c r="C34" s="1846"/>
      <c r="D34" s="1846"/>
      <c r="E34" s="1846"/>
      <c r="F34" s="1846"/>
      <c r="G34" s="1846"/>
      <c r="H34" s="1846"/>
      <c r="I34" s="1846"/>
      <c r="J34" s="1846"/>
      <c r="K34" s="1846"/>
      <c r="L34" s="1846"/>
    </row>
    <row r="35" spans="1:12" ht="9.75" customHeight="1" x14ac:dyDescent="0.25">
      <c r="A35" s="2483" t="s">
        <v>371</v>
      </c>
      <c r="B35" s="2599" t="s">
        <v>14</v>
      </c>
      <c r="C35" s="2599" t="s">
        <v>14</v>
      </c>
      <c r="D35" s="2599" t="s">
        <v>14</v>
      </c>
      <c r="E35" s="2599" t="s">
        <v>14</v>
      </c>
      <c r="F35" s="2599" t="s">
        <v>14</v>
      </c>
      <c r="G35" s="2599" t="s">
        <v>14</v>
      </c>
      <c r="H35" s="2599" t="s">
        <v>14</v>
      </c>
      <c r="I35" s="2599" t="s">
        <v>14</v>
      </c>
      <c r="J35" s="2599" t="s">
        <v>14</v>
      </c>
      <c r="K35" s="2599" t="s">
        <v>14</v>
      </c>
      <c r="L35" s="2599" t="s">
        <v>14</v>
      </c>
    </row>
  </sheetData>
  <mergeCells count="6">
    <mergeCell ref="A35:L35"/>
    <mergeCell ref="A2:L2"/>
    <mergeCell ref="C3:F3"/>
    <mergeCell ref="G3:J3"/>
    <mergeCell ref="K3:L3"/>
    <mergeCell ref="A30:L30"/>
  </mergeCells>
  <hyperlinks>
    <hyperlink ref="A1" location="ToC!A2" display="Back to Table of Contents" xr:uid="{73B600D8-56CC-4D07-8AC5-B52229B20068}"/>
  </hyperlinks>
  <pageMargins left="0.5" right="0.5" top="0.5" bottom="0.5" header="0.25" footer="0.25"/>
  <pageSetup scale="56" orientation="landscape" r:id="rId1"/>
  <headerFooter>
    <oddFooter>&amp;L&amp;G&amp;C&amp;"Scotia,Regular"&amp;9Supplementary Financial Information (SFI)&amp;R28&amp;"Scotia,Regular"&amp;7</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AAFB0-97E4-4937-B1D6-230B9E7CD94B}">
  <sheetPr>
    <pageSetUpPr fitToPage="1"/>
  </sheetPr>
  <dimension ref="A1:L35"/>
  <sheetViews>
    <sheetView showGridLines="0" zoomScaleNormal="100" workbookViewId="0"/>
  </sheetViews>
  <sheetFormatPr defaultRowHeight="12.5" x14ac:dyDescent="0.25"/>
  <cols>
    <col min="1" max="1" width="86" style="23" customWidth="1"/>
    <col min="2" max="12" width="12.54296875" style="23" customWidth="1"/>
    <col min="13" max="16384" width="8.7265625" style="23"/>
  </cols>
  <sheetData>
    <row r="1" spans="1:12" ht="20" customHeight="1" x14ac:dyDescent="0.25">
      <c r="A1" s="22" t="s">
        <v>12</v>
      </c>
    </row>
    <row r="2" spans="1:12" ht="25.4" customHeight="1" x14ac:dyDescent="0.25">
      <c r="A2" s="2529" t="s">
        <v>902</v>
      </c>
      <c r="B2" s="2529" t="s">
        <v>14</v>
      </c>
      <c r="C2" s="2529" t="s">
        <v>14</v>
      </c>
      <c r="D2" s="2529" t="s">
        <v>14</v>
      </c>
      <c r="E2" s="2529" t="s">
        <v>14</v>
      </c>
      <c r="F2" s="2529" t="s">
        <v>14</v>
      </c>
      <c r="G2" s="2529" t="s">
        <v>14</v>
      </c>
      <c r="H2" s="2529" t="s">
        <v>14</v>
      </c>
      <c r="I2" s="2529" t="s">
        <v>14</v>
      </c>
      <c r="J2" s="2529" t="s">
        <v>14</v>
      </c>
      <c r="K2" s="2529" t="s">
        <v>14</v>
      </c>
      <c r="L2" s="2529" t="s">
        <v>14</v>
      </c>
    </row>
    <row r="3" spans="1:12" ht="15" customHeight="1" x14ac:dyDescent="0.25">
      <c r="A3" s="1847"/>
      <c r="B3" s="1848" t="s">
        <v>903</v>
      </c>
      <c r="C3" s="2605" t="s">
        <v>904</v>
      </c>
      <c r="D3" s="2606" t="s">
        <v>14</v>
      </c>
      <c r="E3" s="2606" t="s">
        <v>14</v>
      </c>
      <c r="F3" s="2607" t="s">
        <v>14</v>
      </c>
      <c r="G3" s="2605" t="s">
        <v>905</v>
      </c>
      <c r="H3" s="2606" t="s">
        <v>14</v>
      </c>
      <c r="I3" s="2606" t="s">
        <v>14</v>
      </c>
      <c r="J3" s="2607" t="s">
        <v>14</v>
      </c>
      <c r="K3" s="2608" t="s">
        <v>165</v>
      </c>
      <c r="L3" s="2608" t="s">
        <v>14</v>
      </c>
    </row>
    <row r="4" spans="1:12" ht="15" customHeight="1" x14ac:dyDescent="0.25">
      <c r="A4" s="1824"/>
      <c r="B4" s="449" t="s">
        <v>167</v>
      </c>
      <c r="C4" s="1849" t="s">
        <v>168</v>
      </c>
      <c r="D4" s="1850" t="s">
        <v>169</v>
      </c>
      <c r="E4" s="1850" t="s">
        <v>170</v>
      </c>
      <c r="F4" s="1851" t="s">
        <v>171</v>
      </c>
      <c r="G4" s="1849" t="s">
        <v>172</v>
      </c>
      <c r="H4" s="1850" t="s">
        <v>173</v>
      </c>
      <c r="I4" s="1850" t="s">
        <v>174</v>
      </c>
      <c r="J4" s="1851" t="s">
        <v>175</v>
      </c>
      <c r="K4" s="1807">
        <v>2025</v>
      </c>
      <c r="L4" s="454">
        <v>2024</v>
      </c>
    </row>
    <row r="5" spans="1:12" ht="15" customHeight="1" x14ac:dyDescent="0.25">
      <c r="A5" s="1808" t="s">
        <v>326</v>
      </c>
      <c r="B5" s="1809"/>
      <c r="C5" s="1810"/>
      <c r="D5" s="1811"/>
      <c r="E5" s="1811"/>
      <c r="F5" s="1812"/>
      <c r="G5" s="1810"/>
      <c r="H5" s="1811"/>
      <c r="I5" s="1811"/>
      <c r="J5" s="1812"/>
      <c r="K5" s="1813"/>
      <c r="L5" s="1814"/>
    </row>
    <row r="6" spans="1:12" ht="15" customHeight="1" x14ac:dyDescent="0.25">
      <c r="A6" s="1815" t="s">
        <v>906</v>
      </c>
      <c r="B6" s="1816">
        <v>569</v>
      </c>
      <c r="C6" s="1817">
        <v>562</v>
      </c>
      <c r="D6" s="1818">
        <v>567</v>
      </c>
      <c r="E6" s="1818">
        <v>543</v>
      </c>
      <c r="F6" s="1819">
        <v>569</v>
      </c>
      <c r="G6" s="1817">
        <v>535</v>
      </c>
      <c r="H6" s="1818">
        <v>536</v>
      </c>
      <c r="I6" s="1818">
        <v>511</v>
      </c>
      <c r="J6" s="1819">
        <v>524</v>
      </c>
      <c r="K6" s="1817">
        <v>2241</v>
      </c>
      <c r="L6" s="1818">
        <v>2106</v>
      </c>
    </row>
    <row r="7" spans="1:12" ht="15" customHeight="1" x14ac:dyDescent="0.25">
      <c r="A7" s="1820" t="s">
        <v>266</v>
      </c>
      <c r="B7" s="1816">
        <v>29</v>
      </c>
      <c r="C7" s="1817">
        <v>29</v>
      </c>
      <c r="D7" s="1818">
        <v>36</v>
      </c>
      <c r="E7" s="1818">
        <v>31</v>
      </c>
      <c r="F7" s="1819">
        <v>34</v>
      </c>
      <c r="G7" s="1817">
        <v>30</v>
      </c>
      <c r="H7" s="1818">
        <v>26</v>
      </c>
      <c r="I7" s="1818">
        <v>28</v>
      </c>
      <c r="J7" s="1819">
        <v>29</v>
      </c>
      <c r="K7" s="1817">
        <v>130</v>
      </c>
      <c r="L7" s="1818">
        <v>113</v>
      </c>
    </row>
    <row r="8" spans="1:12" ht="15" customHeight="1" x14ac:dyDescent="0.25">
      <c r="A8" s="1820" t="s">
        <v>290</v>
      </c>
      <c r="B8" s="1816">
        <v>297</v>
      </c>
      <c r="C8" s="1817">
        <v>269</v>
      </c>
      <c r="D8" s="1818">
        <v>268</v>
      </c>
      <c r="E8" s="1818">
        <v>280</v>
      </c>
      <c r="F8" s="1819">
        <v>292</v>
      </c>
      <c r="G8" s="1817">
        <v>264</v>
      </c>
      <c r="H8" s="1818">
        <v>269</v>
      </c>
      <c r="I8" s="1818">
        <v>257</v>
      </c>
      <c r="J8" s="1819">
        <v>280</v>
      </c>
      <c r="K8" s="1817">
        <v>1109</v>
      </c>
      <c r="L8" s="1818">
        <v>1070</v>
      </c>
    </row>
    <row r="9" spans="1:12" ht="15" customHeight="1" x14ac:dyDescent="0.25">
      <c r="A9" s="1820" t="s">
        <v>894</v>
      </c>
      <c r="B9" s="1816">
        <v>243</v>
      </c>
      <c r="C9" s="1817">
        <v>264</v>
      </c>
      <c r="D9" s="1818">
        <v>263</v>
      </c>
      <c r="E9" s="1818">
        <v>232</v>
      </c>
      <c r="F9" s="1819">
        <v>243</v>
      </c>
      <c r="G9" s="1817">
        <v>241</v>
      </c>
      <c r="H9" s="1818">
        <v>241</v>
      </c>
      <c r="I9" s="1818">
        <v>226</v>
      </c>
      <c r="J9" s="1819">
        <v>215</v>
      </c>
      <c r="K9" s="1817">
        <v>1002</v>
      </c>
      <c r="L9" s="1818">
        <v>923</v>
      </c>
    </row>
    <row r="10" spans="1:12" ht="15" customHeight="1" x14ac:dyDescent="0.25">
      <c r="A10" s="1820" t="s">
        <v>907</v>
      </c>
      <c r="B10" s="1816">
        <v>61</v>
      </c>
      <c r="C10" s="1817">
        <v>70</v>
      </c>
      <c r="D10" s="1818">
        <v>68</v>
      </c>
      <c r="E10" s="1818">
        <v>59</v>
      </c>
      <c r="F10" s="1819">
        <v>67</v>
      </c>
      <c r="G10" s="1817">
        <v>45</v>
      </c>
      <c r="H10" s="1818">
        <v>50</v>
      </c>
      <c r="I10" s="1818">
        <v>40</v>
      </c>
      <c r="J10" s="1819">
        <v>43</v>
      </c>
      <c r="K10" s="1817">
        <v>264</v>
      </c>
      <c r="L10" s="1818">
        <v>178</v>
      </c>
    </row>
    <row r="11" spans="1:12" ht="15" customHeight="1" x14ac:dyDescent="0.25">
      <c r="A11" s="1821" t="s">
        <v>292</v>
      </c>
      <c r="B11" s="1816">
        <v>182</v>
      </c>
      <c r="C11" s="1817">
        <v>194</v>
      </c>
      <c r="D11" s="1818">
        <v>195</v>
      </c>
      <c r="E11" s="1818">
        <v>173</v>
      </c>
      <c r="F11" s="1819">
        <v>176</v>
      </c>
      <c r="G11" s="1817">
        <v>196</v>
      </c>
      <c r="H11" s="1818">
        <v>191</v>
      </c>
      <c r="I11" s="1818">
        <v>186</v>
      </c>
      <c r="J11" s="1819">
        <v>172</v>
      </c>
      <c r="K11" s="1817">
        <v>738</v>
      </c>
      <c r="L11" s="1818">
        <v>745</v>
      </c>
    </row>
    <row r="12" spans="1:12" ht="15" customHeight="1" x14ac:dyDescent="0.25">
      <c r="A12" s="1820" t="s">
        <v>886</v>
      </c>
      <c r="B12" s="1816">
        <v>25</v>
      </c>
      <c r="C12" s="1817">
        <v>29</v>
      </c>
      <c r="D12" s="1818">
        <v>31</v>
      </c>
      <c r="E12" s="1818">
        <v>29</v>
      </c>
      <c r="F12" s="1819">
        <v>27</v>
      </c>
      <c r="G12" s="1817">
        <v>31</v>
      </c>
      <c r="H12" s="1818">
        <v>29</v>
      </c>
      <c r="I12" s="1818">
        <v>28</v>
      </c>
      <c r="J12" s="1819">
        <v>23</v>
      </c>
      <c r="K12" s="1817">
        <v>116</v>
      </c>
      <c r="L12" s="1818">
        <v>111</v>
      </c>
    </row>
    <row r="13" spans="1:12" ht="15" customHeight="1" x14ac:dyDescent="0.25">
      <c r="A13" s="1821" t="s">
        <v>334</v>
      </c>
      <c r="B13" s="1816">
        <v>157</v>
      </c>
      <c r="C13" s="1817">
        <v>165</v>
      </c>
      <c r="D13" s="1818">
        <v>164</v>
      </c>
      <c r="E13" s="1818">
        <v>144</v>
      </c>
      <c r="F13" s="1819">
        <v>149</v>
      </c>
      <c r="G13" s="1817">
        <v>165</v>
      </c>
      <c r="H13" s="1818">
        <v>162</v>
      </c>
      <c r="I13" s="1818">
        <v>158</v>
      </c>
      <c r="J13" s="1819">
        <v>149</v>
      </c>
      <c r="K13" s="1817">
        <v>622</v>
      </c>
      <c r="L13" s="1818">
        <v>634</v>
      </c>
    </row>
    <row r="14" spans="1:12" ht="15" customHeight="1" x14ac:dyDescent="0.25">
      <c r="A14" s="1821" t="s">
        <v>895</v>
      </c>
      <c r="B14" s="1816">
        <v>157</v>
      </c>
      <c r="C14" s="1817">
        <v>166</v>
      </c>
      <c r="D14" s="1818">
        <v>174</v>
      </c>
      <c r="E14" s="1818">
        <v>140</v>
      </c>
      <c r="F14" s="1819">
        <v>143</v>
      </c>
      <c r="G14" s="1817">
        <v>168</v>
      </c>
      <c r="H14" s="1818">
        <v>164</v>
      </c>
      <c r="I14" s="1818">
        <v>161</v>
      </c>
      <c r="J14" s="1819">
        <v>156</v>
      </c>
      <c r="K14" s="1817">
        <v>623</v>
      </c>
      <c r="L14" s="1818">
        <v>649</v>
      </c>
    </row>
    <row r="15" spans="1:12" ht="15" customHeight="1" x14ac:dyDescent="0.25">
      <c r="A15" s="1820" t="s">
        <v>908</v>
      </c>
      <c r="B15" s="1816">
        <v>0</v>
      </c>
      <c r="C15" s="1817">
        <v>-1</v>
      </c>
      <c r="D15" s="1818">
        <v>-10</v>
      </c>
      <c r="E15" s="1818">
        <v>4</v>
      </c>
      <c r="F15" s="1819">
        <v>6</v>
      </c>
      <c r="G15" s="1817">
        <v>-3</v>
      </c>
      <c r="H15" s="1818">
        <v>-2</v>
      </c>
      <c r="I15" s="1818">
        <v>-3</v>
      </c>
      <c r="J15" s="1819">
        <v>-7</v>
      </c>
      <c r="K15" s="1817">
        <v>-1</v>
      </c>
      <c r="L15" s="1818">
        <v>-15</v>
      </c>
    </row>
    <row r="16" spans="1:12" ht="15" customHeight="1" x14ac:dyDescent="0.25">
      <c r="A16" s="618" t="s">
        <v>358</v>
      </c>
      <c r="B16" s="570"/>
      <c r="C16" s="571"/>
      <c r="D16" s="572"/>
      <c r="E16" s="572"/>
      <c r="F16" s="573"/>
      <c r="G16" s="571"/>
      <c r="H16" s="572"/>
      <c r="I16" s="572"/>
      <c r="J16" s="573"/>
      <c r="K16" s="1822"/>
      <c r="L16" s="1823"/>
    </row>
    <row r="17" spans="1:12" ht="15" customHeight="1" x14ac:dyDescent="0.25">
      <c r="A17" s="1820" t="s">
        <v>359</v>
      </c>
      <c r="B17" s="1825">
        <v>6.84</v>
      </c>
      <c r="C17" s="1826">
        <v>7.08</v>
      </c>
      <c r="D17" s="1827">
        <v>6.91</v>
      </c>
      <c r="E17" s="1827">
        <v>6.66</v>
      </c>
      <c r="F17" s="1828">
        <v>6.81</v>
      </c>
      <c r="G17" s="1826">
        <v>6.99</v>
      </c>
      <c r="H17" s="1827">
        <v>7.19</v>
      </c>
      <c r="I17" s="1827">
        <v>7.15</v>
      </c>
      <c r="J17" s="1852">
        <v>6.98</v>
      </c>
      <c r="K17" s="1826">
        <v>6.87</v>
      </c>
      <c r="L17" s="1827">
        <v>7.07</v>
      </c>
    </row>
    <row r="18" spans="1:12" ht="15" customHeight="1" x14ac:dyDescent="0.25">
      <c r="A18" s="1820" t="s">
        <v>362</v>
      </c>
      <c r="B18" s="1825">
        <v>0.74</v>
      </c>
      <c r="C18" s="1826">
        <v>0.76</v>
      </c>
      <c r="D18" s="1827">
        <v>0.93</v>
      </c>
      <c r="E18" s="1827">
        <v>0.83</v>
      </c>
      <c r="F18" s="1852">
        <v>0.84</v>
      </c>
      <c r="G18" s="1826">
        <v>0.85</v>
      </c>
      <c r="H18" s="1827">
        <v>0.69</v>
      </c>
      <c r="I18" s="1827">
        <v>0.82</v>
      </c>
      <c r="J18" s="1852">
        <v>0.79</v>
      </c>
      <c r="K18" s="1826">
        <v>0.84</v>
      </c>
      <c r="L18" s="1827">
        <v>0.79</v>
      </c>
    </row>
    <row r="19" spans="1:12" ht="15" customHeight="1" x14ac:dyDescent="0.25">
      <c r="A19" s="1820" t="s">
        <v>363</v>
      </c>
      <c r="B19" s="1825">
        <v>0.81</v>
      </c>
      <c r="C19" s="1826">
        <v>0.92</v>
      </c>
      <c r="D19" s="1827">
        <v>0.83</v>
      </c>
      <c r="E19" s="1827">
        <v>0.74</v>
      </c>
      <c r="F19" s="1852">
        <v>0.83</v>
      </c>
      <c r="G19" s="1826">
        <v>0.91</v>
      </c>
      <c r="H19" s="1827">
        <v>0.91</v>
      </c>
      <c r="I19" s="1827">
        <v>0.75</v>
      </c>
      <c r="J19" s="1852">
        <v>0.79</v>
      </c>
      <c r="K19" s="1826">
        <v>0.83</v>
      </c>
      <c r="L19" s="1827">
        <v>0.84</v>
      </c>
    </row>
    <row r="20" spans="1:12" ht="15" customHeight="1" x14ac:dyDescent="0.25">
      <c r="A20" s="1820" t="s">
        <v>364</v>
      </c>
      <c r="B20" s="1831">
        <v>52.13</v>
      </c>
      <c r="C20" s="1832">
        <v>47.7</v>
      </c>
      <c r="D20" s="1833">
        <v>47.5</v>
      </c>
      <c r="E20" s="1833">
        <v>51.5</v>
      </c>
      <c r="F20" s="1837">
        <v>51.4</v>
      </c>
      <c r="G20" s="1832">
        <v>49.3</v>
      </c>
      <c r="H20" s="1833">
        <v>50</v>
      </c>
      <c r="I20" s="1833">
        <v>50.3</v>
      </c>
      <c r="J20" s="1835">
        <v>53.5</v>
      </c>
      <c r="K20" s="1832">
        <v>49.5</v>
      </c>
      <c r="L20" s="1833">
        <v>50.8</v>
      </c>
    </row>
    <row r="21" spans="1:12" ht="15" customHeight="1" x14ac:dyDescent="0.25">
      <c r="A21" s="618" t="s">
        <v>909</v>
      </c>
      <c r="B21" s="570"/>
      <c r="C21" s="571"/>
      <c r="D21" s="572"/>
      <c r="E21" s="572"/>
      <c r="F21" s="573"/>
      <c r="G21" s="571"/>
      <c r="H21" s="572"/>
      <c r="I21" s="572"/>
      <c r="J21" s="573"/>
      <c r="K21" s="1822"/>
      <c r="L21" s="1823"/>
    </row>
    <row r="22" spans="1:12" ht="15" customHeight="1" x14ac:dyDescent="0.25">
      <c r="A22" s="1824" t="s">
        <v>302</v>
      </c>
      <c r="B22" s="1831">
        <v>6.3</v>
      </c>
      <c r="C22" s="1836">
        <v>6.2</v>
      </c>
      <c r="D22" s="1853">
        <v>6.1</v>
      </c>
      <c r="E22" s="1853">
        <v>6.2</v>
      </c>
      <c r="F22" s="1835">
        <v>6.1</v>
      </c>
      <c r="G22" s="1836">
        <v>5.8</v>
      </c>
      <c r="H22" s="1853">
        <v>5.8</v>
      </c>
      <c r="I22" s="1853">
        <v>5.7</v>
      </c>
      <c r="J22" s="1835">
        <v>5.6</v>
      </c>
      <c r="K22" s="1836">
        <v>6.2</v>
      </c>
      <c r="L22" s="1853">
        <v>5.8</v>
      </c>
    </row>
    <row r="23" spans="1:12" ht="15" customHeight="1" x14ac:dyDescent="0.25">
      <c r="A23" s="1820" t="s">
        <v>342</v>
      </c>
      <c r="B23" s="1831">
        <v>2.7</v>
      </c>
      <c r="C23" s="1836">
        <v>2.7</v>
      </c>
      <c r="D23" s="1853">
        <v>2.6</v>
      </c>
      <c r="E23" s="1853">
        <v>2.7</v>
      </c>
      <c r="F23" s="1835">
        <v>2.7</v>
      </c>
      <c r="G23" s="1836">
        <v>2.5</v>
      </c>
      <c r="H23" s="1853">
        <v>2.5</v>
      </c>
      <c r="I23" s="1853">
        <v>2.4</v>
      </c>
      <c r="J23" s="1835">
        <v>2.4</v>
      </c>
      <c r="K23" s="1836">
        <v>2.7</v>
      </c>
      <c r="L23" s="1853">
        <v>2.5</v>
      </c>
    </row>
    <row r="24" spans="1:12" ht="15" customHeight="1" x14ac:dyDescent="0.25">
      <c r="A24" s="1820" t="s">
        <v>343</v>
      </c>
      <c r="B24" s="1831">
        <v>0.9</v>
      </c>
      <c r="C24" s="1836">
        <v>0.9</v>
      </c>
      <c r="D24" s="1853">
        <v>0.9</v>
      </c>
      <c r="E24" s="1853">
        <v>1</v>
      </c>
      <c r="F24" s="1835">
        <v>1</v>
      </c>
      <c r="G24" s="1836">
        <v>0.9</v>
      </c>
      <c r="H24" s="1853">
        <v>0.9</v>
      </c>
      <c r="I24" s="1853">
        <v>0.9</v>
      </c>
      <c r="J24" s="1835">
        <v>0.9</v>
      </c>
      <c r="K24" s="1836">
        <v>0.9</v>
      </c>
      <c r="L24" s="1853">
        <v>0.9</v>
      </c>
    </row>
    <row r="25" spans="1:12" ht="15" customHeight="1" x14ac:dyDescent="0.25">
      <c r="A25" s="1820" t="s">
        <v>305</v>
      </c>
      <c r="B25" s="1831">
        <v>6</v>
      </c>
      <c r="C25" s="1836">
        <v>6</v>
      </c>
      <c r="D25" s="1853">
        <v>6</v>
      </c>
      <c r="E25" s="1853">
        <v>6</v>
      </c>
      <c r="F25" s="1835">
        <v>6.1</v>
      </c>
      <c r="G25" s="1836">
        <v>6</v>
      </c>
      <c r="H25" s="1853">
        <v>5.9</v>
      </c>
      <c r="I25" s="1853">
        <v>5.9</v>
      </c>
      <c r="J25" s="1835">
        <v>5.9</v>
      </c>
      <c r="K25" s="1836">
        <v>6</v>
      </c>
      <c r="L25" s="1853">
        <v>5.8000000000000007</v>
      </c>
    </row>
    <row r="26" spans="1:12" ht="15" customHeight="1" x14ac:dyDescent="0.25">
      <c r="A26" s="1821" t="s">
        <v>344</v>
      </c>
      <c r="B26" s="1831">
        <v>15.9</v>
      </c>
      <c r="C26" s="1854">
        <v>15.8</v>
      </c>
      <c r="D26" s="1853">
        <v>15.6</v>
      </c>
      <c r="E26" s="1853">
        <v>15.9</v>
      </c>
      <c r="F26" s="1835">
        <v>15.9</v>
      </c>
      <c r="G26" s="1836">
        <v>15.2</v>
      </c>
      <c r="H26" s="1853">
        <v>15.1</v>
      </c>
      <c r="I26" s="1853">
        <v>14.9</v>
      </c>
      <c r="J26" s="1835">
        <v>14.8</v>
      </c>
      <c r="K26" s="1854">
        <v>15.8</v>
      </c>
      <c r="L26" s="234">
        <v>15.000000000000002</v>
      </c>
    </row>
    <row r="27" spans="1:12" ht="15" customHeight="1" x14ac:dyDescent="0.25">
      <c r="A27" s="1821"/>
      <c r="B27" s="1831"/>
      <c r="C27" s="1854"/>
      <c r="D27" s="1853"/>
      <c r="E27" s="1853"/>
      <c r="F27" s="1835"/>
      <c r="G27" s="1836"/>
      <c r="H27" s="1853"/>
      <c r="I27" s="1853"/>
      <c r="J27" s="1835"/>
      <c r="K27" s="1854"/>
      <c r="L27" s="234"/>
    </row>
    <row r="28" spans="1:12" ht="15" customHeight="1" x14ac:dyDescent="0.25">
      <c r="A28" s="1855" t="s">
        <v>311</v>
      </c>
      <c r="B28" s="1856">
        <v>22.2</v>
      </c>
      <c r="C28" s="1857">
        <v>22.1</v>
      </c>
      <c r="D28" s="1858">
        <v>22</v>
      </c>
      <c r="E28" s="1858">
        <v>21.7</v>
      </c>
      <c r="F28" s="1859">
        <v>20.8</v>
      </c>
      <c r="G28" s="1857">
        <v>20.100000000000001</v>
      </c>
      <c r="H28" s="1858">
        <v>20.3</v>
      </c>
      <c r="I28" s="1858">
        <v>20.100000000000001</v>
      </c>
      <c r="J28" s="1859">
        <v>19.8</v>
      </c>
      <c r="K28" s="1857">
        <v>21.6</v>
      </c>
      <c r="L28" s="1858">
        <v>20.100000000000001</v>
      </c>
    </row>
    <row r="29" spans="1:12" ht="12" customHeight="1" x14ac:dyDescent="0.25">
      <c r="A29" s="1860"/>
      <c r="B29" s="1860"/>
      <c r="C29" s="1860"/>
      <c r="D29" s="1860"/>
      <c r="E29" s="1860"/>
      <c r="F29" s="1860"/>
      <c r="G29" s="1860"/>
      <c r="H29" s="1860"/>
      <c r="I29" s="1860"/>
      <c r="J29" s="1860"/>
      <c r="K29" s="1860"/>
      <c r="L29" s="1860"/>
    </row>
    <row r="30" spans="1:12" ht="12" customHeight="1" x14ac:dyDescent="0.25">
      <c r="A30" s="2483" t="s">
        <v>439</v>
      </c>
      <c r="B30" s="2484" t="s">
        <v>14</v>
      </c>
      <c r="C30" s="2484" t="s">
        <v>14</v>
      </c>
      <c r="D30" s="2484" t="s">
        <v>14</v>
      </c>
      <c r="E30" s="2484" t="s">
        <v>14</v>
      </c>
      <c r="F30" s="2484" t="s">
        <v>14</v>
      </c>
      <c r="G30" s="2484" t="s">
        <v>14</v>
      </c>
      <c r="H30" s="2484" t="s">
        <v>14</v>
      </c>
      <c r="I30" s="2484" t="s">
        <v>14</v>
      </c>
      <c r="J30" s="2484" t="s">
        <v>14</v>
      </c>
      <c r="K30" s="2484" t="s">
        <v>14</v>
      </c>
      <c r="L30" s="2484" t="s">
        <v>14</v>
      </c>
    </row>
    <row r="31" spans="1:12" ht="12" customHeight="1" x14ac:dyDescent="0.25">
      <c r="A31" s="2483" t="s">
        <v>899</v>
      </c>
      <c r="B31" s="2484" t="s">
        <v>14</v>
      </c>
      <c r="C31" s="2484" t="s">
        <v>14</v>
      </c>
      <c r="D31" s="2484" t="s">
        <v>14</v>
      </c>
      <c r="E31" s="2484" t="s">
        <v>14</v>
      </c>
      <c r="F31" s="2484" t="s">
        <v>14</v>
      </c>
      <c r="G31" s="2484" t="s">
        <v>14</v>
      </c>
      <c r="H31" s="2484" t="s">
        <v>14</v>
      </c>
      <c r="I31" s="2484" t="s">
        <v>14</v>
      </c>
      <c r="J31" s="2484" t="s">
        <v>14</v>
      </c>
      <c r="K31" s="2484" t="s">
        <v>14</v>
      </c>
      <c r="L31" s="2484" t="s">
        <v>14</v>
      </c>
    </row>
    <row r="32" spans="1:12" ht="12" customHeight="1" x14ac:dyDescent="0.25">
      <c r="A32" s="2483" t="s">
        <v>900</v>
      </c>
      <c r="B32" s="2484" t="s">
        <v>14</v>
      </c>
      <c r="C32" s="2484" t="s">
        <v>14</v>
      </c>
      <c r="D32" s="2484" t="s">
        <v>14</v>
      </c>
      <c r="E32" s="2484" t="s">
        <v>14</v>
      </c>
      <c r="F32" s="2484" t="s">
        <v>14</v>
      </c>
      <c r="G32" s="2484" t="s">
        <v>14</v>
      </c>
      <c r="H32" s="2484" t="s">
        <v>14</v>
      </c>
      <c r="I32" s="2484" t="s">
        <v>14</v>
      </c>
      <c r="J32" s="2484" t="s">
        <v>14</v>
      </c>
      <c r="K32" s="2484" t="s">
        <v>14</v>
      </c>
      <c r="L32" s="2484" t="s">
        <v>14</v>
      </c>
    </row>
    <row r="33" spans="1:12" ht="12" customHeight="1" x14ac:dyDescent="0.25">
      <c r="A33" s="2483" t="s">
        <v>901</v>
      </c>
      <c r="B33" s="2604" t="s">
        <v>14</v>
      </c>
      <c r="C33" s="2604" t="s">
        <v>14</v>
      </c>
      <c r="D33" s="2604" t="s">
        <v>14</v>
      </c>
      <c r="E33" s="2604" t="s">
        <v>14</v>
      </c>
      <c r="F33" s="2604" t="s">
        <v>14</v>
      </c>
      <c r="G33" s="2604" t="s">
        <v>14</v>
      </c>
      <c r="H33" s="2604" t="s">
        <v>14</v>
      </c>
      <c r="I33" s="2604" t="s">
        <v>14</v>
      </c>
      <c r="J33" s="2604" t="s">
        <v>14</v>
      </c>
      <c r="K33" s="2604" t="s">
        <v>14</v>
      </c>
      <c r="L33" s="67"/>
    </row>
    <row r="34" spans="1:12" ht="12" customHeight="1" x14ac:dyDescent="0.25">
      <c r="A34" s="2483" t="s">
        <v>910</v>
      </c>
      <c r="B34" s="2604" t="s">
        <v>14</v>
      </c>
      <c r="C34" s="2604" t="s">
        <v>14</v>
      </c>
      <c r="D34" s="2604" t="s">
        <v>14</v>
      </c>
      <c r="E34" s="2604" t="s">
        <v>14</v>
      </c>
      <c r="F34" s="2604" t="s">
        <v>14</v>
      </c>
      <c r="G34" s="2604" t="s">
        <v>14</v>
      </c>
      <c r="H34" s="2604" t="s">
        <v>14</v>
      </c>
      <c r="I34" s="2604" t="s">
        <v>14</v>
      </c>
      <c r="J34" s="2604" t="s">
        <v>14</v>
      </c>
      <c r="K34" s="2604" t="s">
        <v>14</v>
      </c>
      <c r="L34" s="67"/>
    </row>
    <row r="35" spans="1:12" ht="9.75" customHeight="1" x14ac:dyDescent="0.25">
      <c r="A35" s="66" t="s">
        <v>371</v>
      </c>
      <c r="B35" s="67"/>
      <c r="C35" s="67"/>
      <c r="D35" s="67"/>
      <c r="E35" s="67"/>
      <c r="F35" s="67"/>
      <c r="G35" s="67"/>
      <c r="H35" s="67"/>
      <c r="I35" s="67"/>
      <c r="J35" s="67"/>
      <c r="K35" s="67"/>
      <c r="L35" s="67"/>
    </row>
  </sheetData>
  <mergeCells count="9">
    <mergeCell ref="A32:L32"/>
    <mergeCell ref="A33:K33"/>
    <mergeCell ref="A34:K34"/>
    <mergeCell ref="A2:L2"/>
    <mergeCell ref="C3:F3"/>
    <mergeCell ref="G3:J3"/>
    <mergeCell ref="K3:L3"/>
    <mergeCell ref="A30:L30"/>
    <mergeCell ref="A31:L31"/>
  </mergeCells>
  <hyperlinks>
    <hyperlink ref="A1" location="ToC!A2" display="Back to Table of Contents" xr:uid="{730B7246-EB85-405A-BDBB-9876DC3922B4}"/>
  </hyperlinks>
  <pageMargins left="0.5" right="0.5" top="0.5" bottom="0.5" header="0.25" footer="0.25"/>
  <pageSetup scale="56" orientation="landscape" r:id="rId1"/>
  <headerFooter>
    <oddFooter>&amp;L&amp;G&amp;C&amp;"Scotia,Regular"&amp;9Supplementary Financial Information (SFI)&amp;R29&amp;"Scotia,Regular"&amp;7</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83D6F-844C-4D30-B36C-42A9C4CDB6E4}">
  <sheetPr>
    <pageSetUpPr fitToPage="1"/>
  </sheetPr>
  <dimension ref="A1:L34"/>
  <sheetViews>
    <sheetView showGridLines="0" zoomScaleNormal="100" workbookViewId="0"/>
  </sheetViews>
  <sheetFormatPr defaultRowHeight="12.5" x14ac:dyDescent="0.25"/>
  <cols>
    <col min="1" max="1" width="83.7265625" style="23" customWidth="1"/>
    <col min="2" max="12" width="12.54296875" style="23" customWidth="1"/>
    <col min="13" max="16384" width="8.7265625" style="23"/>
  </cols>
  <sheetData>
    <row r="1" spans="1:12" ht="20" customHeight="1" x14ac:dyDescent="0.25">
      <c r="A1" s="22" t="s">
        <v>12</v>
      </c>
    </row>
    <row r="2" spans="1:12" ht="25.4" customHeight="1" x14ac:dyDescent="0.25">
      <c r="A2" s="2529" t="s">
        <v>911</v>
      </c>
      <c r="B2" s="2529" t="s">
        <v>14</v>
      </c>
      <c r="C2" s="2529" t="s">
        <v>14</v>
      </c>
      <c r="D2" s="2529" t="s">
        <v>14</v>
      </c>
      <c r="E2" s="2529" t="s">
        <v>14</v>
      </c>
      <c r="F2" s="2529" t="s">
        <v>14</v>
      </c>
      <c r="G2" s="2529" t="s">
        <v>14</v>
      </c>
      <c r="H2" s="2529" t="s">
        <v>14</v>
      </c>
      <c r="I2" s="2529" t="s">
        <v>14</v>
      </c>
      <c r="J2" s="2529" t="s">
        <v>14</v>
      </c>
      <c r="K2" s="2529" t="s">
        <v>14</v>
      </c>
      <c r="L2" s="2529" t="s">
        <v>14</v>
      </c>
    </row>
    <row r="3" spans="1:12" ht="15" customHeight="1" x14ac:dyDescent="0.25">
      <c r="A3" s="1847"/>
      <c r="B3" s="1848" t="s">
        <v>903</v>
      </c>
      <c r="C3" s="2605" t="s">
        <v>904</v>
      </c>
      <c r="D3" s="2606" t="s">
        <v>14</v>
      </c>
      <c r="E3" s="2606" t="s">
        <v>14</v>
      </c>
      <c r="F3" s="2607" t="s">
        <v>14</v>
      </c>
      <c r="G3" s="2605" t="s">
        <v>905</v>
      </c>
      <c r="H3" s="2606" t="s">
        <v>14</v>
      </c>
      <c r="I3" s="2606" t="s">
        <v>14</v>
      </c>
      <c r="J3" s="2607" t="s">
        <v>14</v>
      </c>
      <c r="K3" s="2609" t="s">
        <v>165</v>
      </c>
      <c r="L3" s="2609" t="s">
        <v>14</v>
      </c>
    </row>
    <row r="4" spans="1:12" ht="15" customHeight="1" x14ac:dyDescent="0.25">
      <c r="A4" s="1820"/>
      <c r="B4" s="449" t="s">
        <v>167</v>
      </c>
      <c r="C4" s="1849" t="s">
        <v>168</v>
      </c>
      <c r="D4" s="1850" t="s">
        <v>169</v>
      </c>
      <c r="E4" s="1850" t="s">
        <v>170</v>
      </c>
      <c r="F4" s="1851" t="s">
        <v>171</v>
      </c>
      <c r="G4" s="1849" t="s">
        <v>172</v>
      </c>
      <c r="H4" s="1850" t="s">
        <v>173</v>
      </c>
      <c r="I4" s="1850" t="s">
        <v>174</v>
      </c>
      <c r="J4" s="1851" t="s">
        <v>175</v>
      </c>
      <c r="K4" s="1807">
        <v>2025</v>
      </c>
      <c r="L4" s="454">
        <v>2024</v>
      </c>
    </row>
    <row r="5" spans="1:12" ht="15" customHeight="1" x14ac:dyDescent="0.25">
      <c r="A5" s="1808" t="s">
        <v>326</v>
      </c>
      <c r="B5" s="1809"/>
      <c r="C5" s="1810"/>
      <c r="D5" s="1811"/>
      <c r="E5" s="1811"/>
      <c r="F5" s="1812"/>
      <c r="G5" s="1810"/>
      <c r="H5" s="1811"/>
      <c r="I5" s="1811"/>
      <c r="J5" s="1812"/>
      <c r="K5" s="1813"/>
      <c r="L5" s="1814"/>
    </row>
    <row r="6" spans="1:12" ht="15" customHeight="1" x14ac:dyDescent="0.25">
      <c r="A6" s="1815" t="s">
        <v>912</v>
      </c>
      <c r="B6" s="1816">
        <v>37</v>
      </c>
      <c r="C6" s="1817">
        <v>103</v>
      </c>
      <c r="D6" s="1818">
        <v>112</v>
      </c>
      <c r="E6" s="1818">
        <v>106</v>
      </c>
      <c r="F6" s="1819">
        <v>108</v>
      </c>
      <c r="G6" s="1817">
        <v>99</v>
      </c>
      <c r="H6" s="1818">
        <v>112</v>
      </c>
      <c r="I6" s="1818">
        <v>99</v>
      </c>
      <c r="J6" s="1819">
        <v>98</v>
      </c>
      <c r="K6" s="1817">
        <v>429</v>
      </c>
      <c r="L6" s="1818">
        <v>408</v>
      </c>
    </row>
    <row r="7" spans="1:12" ht="15" customHeight="1" x14ac:dyDescent="0.25">
      <c r="A7" s="1820" t="s">
        <v>266</v>
      </c>
      <c r="B7" s="1816">
        <v>7</v>
      </c>
      <c r="C7" s="1817">
        <v>19</v>
      </c>
      <c r="D7" s="1818">
        <v>18</v>
      </c>
      <c r="E7" s="1818">
        <v>15</v>
      </c>
      <c r="F7" s="1819">
        <v>14</v>
      </c>
      <c r="G7" s="1817">
        <v>14</v>
      </c>
      <c r="H7" s="1818">
        <v>8</v>
      </c>
      <c r="I7" s="1818">
        <v>6</v>
      </c>
      <c r="J7" s="1819">
        <v>9</v>
      </c>
      <c r="K7" s="1817">
        <v>66</v>
      </c>
      <c r="L7" s="1818">
        <v>37</v>
      </c>
    </row>
    <row r="8" spans="1:12" ht="15" customHeight="1" x14ac:dyDescent="0.25">
      <c r="A8" s="1820" t="s">
        <v>290</v>
      </c>
      <c r="B8" s="1816">
        <v>27</v>
      </c>
      <c r="C8" s="1817">
        <v>78</v>
      </c>
      <c r="D8" s="1818">
        <v>78</v>
      </c>
      <c r="E8" s="1818">
        <v>76</v>
      </c>
      <c r="F8" s="1819">
        <v>83</v>
      </c>
      <c r="G8" s="1817">
        <v>72</v>
      </c>
      <c r="H8" s="1818">
        <v>77</v>
      </c>
      <c r="I8" s="1818">
        <v>76</v>
      </c>
      <c r="J8" s="1819">
        <v>78</v>
      </c>
      <c r="K8" s="1817">
        <v>315</v>
      </c>
      <c r="L8" s="1818">
        <v>303</v>
      </c>
    </row>
    <row r="9" spans="1:12" ht="15" customHeight="1" x14ac:dyDescent="0.25">
      <c r="A9" s="1820" t="s">
        <v>894</v>
      </c>
      <c r="B9" s="1816">
        <v>3</v>
      </c>
      <c r="C9" s="1817">
        <v>6</v>
      </c>
      <c r="D9" s="1818">
        <v>16</v>
      </c>
      <c r="E9" s="1818">
        <v>15</v>
      </c>
      <c r="F9" s="1819">
        <v>11</v>
      </c>
      <c r="G9" s="1817">
        <v>13</v>
      </c>
      <c r="H9" s="1818">
        <v>27</v>
      </c>
      <c r="I9" s="1818">
        <v>17</v>
      </c>
      <c r="J9" s="1819">
        <v>11</v>
      </c>
      <c r="K9" s="1817">
        <v>48</v>
      </c>
      <c r="L9" s="1818">
        <v>68</v>
      </c>
    </row>
    <row r="10" spans="1:12" ht="15" customHeight="1" x14ac:dyDescent="0.25">
      <c r="A10" s="1820" t="s">
        <v>291</v>
      </c>
      <c r="B10" s="1816">
        <v>0</v>
      </c>
      <c r="C10" s="1817">
        <v>4</v>
      </c>
      <c r="D10" s="1818">
        <v>7</v>
      </c>
      <c r="E10" s="1818">
        <v>5</v>
      </c>
      <c r="F10" s="1819">
        <v>2</v>
      </c>
      <c r="G10" s="1817">
        <v>6</v>
      </c>
      <c r="H10" s="1818">
        <v>7</v>
      </c>
      <c r="I10" s="1818">
        <v>6</v>
      </c>
      <c r="J10" s="1819">
        <v>0</v>
      </c>
      <c r="K10" s="1817">
        <v>18</v>
      </c>
      <c r="L10" s="1818">
        <v>19</v>
      </c>
    </row>
    <row r="11" spans="1:12" ht="15" customHeight="1" x14ac:dyDescent="0.25">
      <c r="A11" s="1821" t="s">
        <v>292</v>
      </c>
      <c r="B11" s="1816">
        <v>3</v>
      </c>
      <c r="C11" s="1817">
        <v>2</v>
      </c>
      <c r="D11" s="1818">
        <v>9</v>
      </c>
      <c r="E11" s="1818">
        <v>10</v>
      </c>
      <c r="F11" s="1819">
        <v>9</v>
      </c>
      <c r="G11" s="1817">
        <v>7</v>
      </c>
      <c r="H11" s="1818">
        <v>20</v>
      </c>
      <c r="I11" s="1818">
        <v>11</v>
      </c>
      <c r="J11" s="1819">
        <v>11</v>
      </c>
      <c r="K11" s="1817">
        <v>30</v>
      </c>
      <c r="L11" s="1818">
        <v>49</v>
      </c>
    </row>
    <row r="12" spans="1:12" ht="15" customHeight="1" x14ac:dyDescent="0.25">
      <c r="A12" s="1820" t="s">
        <v>886</v>
      </c>
      <c r="B12" s="1816">
        <v>0</v>
      </c>
      <c r="C12" s="1817">
        <v>0</v>
      </c>
      <c r="D12" s="1818">
        <v>0</v>
      </c>
      <c r="E12" s="1818">
        <v>0</v>
      </c>
      <c r="F12" s="1819">
        <v>0</v>
      </c>
      <c r="G12" s="1817">
        <v>0</v>
      </c>
      <c r="H12" s="1818">
        <v>0</v>
      </c>
      <c r="I12" s="1818">
        <v>0</v>
      </c>
      <c r="J12" s="1819">
        <v>0</v>
      </c>
      <c r="K12" s="1817">
        <v>0</v>
      </c>
      <c r="L12" s="1818">
        <v>0</v>
      </c>
    </row>
    <row r="13" spans="1:12" ht="15" customHeight="1" x14ac:dyDescent="0.25">
      <c r="A13" s="1821" t="s">
        <v>334</v>
      </c>
      <c r="B13" s="1816">
        <v>3</v>
      </c>
      <c r="C13" s="1817">
        <v>2</v>
      </c>
      <c r="D13" s="1818">
        <v>9</v>
      </c>
      <c r="E13" s="1818">
        <v>10</v>
      </c>
      <c r="F13" s="1819">
        <v>9</v>
      </c>
      <c r="G13" s="1817">
        <v>7</v>
      </c>
      <c r="H13" s="1818">
        <v>20</v>
      </c>
      <c r="I13" s="1818">
        <v>11</v>
      </c>
      <c r="J13" s="1819">
        <v>11</v>
      </c>
      <c r="K13" s="1817">
        <v>30</v>
      </c>
      <c r="L13" s="1818">
        <v>49</v>
      </c>
    </row>
    <row r="14" spans="1:12" ht="15" customHeight="1" x14ac:dyDescent="0.25">
      <c r="A14" s="1821" t="s">
        <v>913</v>
      </c>
      <c r="B14" s="1816">
        <v>3</v>
      </c>
      <c r="C14" s="1817">
        <v>2</v>
      </c>
      <c r="D14" s="1818">
        <v>9</v>
      </c>
      <c r="E14" s="1818">
        <v>9</v>
      </c>
      <c r="F14" s="1819">
        <v>8</v>
      </c>
      <c r="G14" s="1817">
        <v>6</v>
      </c>
      <c r="H14" s="1818">
        <v>20</v>
      </c>
      <c r="I14" s="1818">
        <v>11</v>
      </c>
      <c r="J14" s="1819">
        <v>9</v>
      </c>
      <c r="K14" s="1817">
        <v>28</v>
      </c>
      <c r="L14" s="1818">
        <v>46</v>
      </c>
    </row>
    <row r="15" spans="1:12" ht="15" customHeight="1" x14ac:dyDescent="0.25">
      <c r="A15" s="1820" t="s">
        <v>908</v>
      </c>
      <c r="B15" s="1816">
        <v>0</v>
      </c>
      <c r="C15" s="1817">
        <v>0</v>
      </c>
      <c r="D15" s="1818">
        <v>0</v>
      </c>
      <c r="E15" s="1818">
        <v>1</v>
      </c>
      <c r="F15" s="1819">
        <v>1</v>
      </c>
      <c r="G15" s="1817">
        <v>1</v>
      </c>
      <c r="H15" s="1818">
        <v>0</v>
      </c>
      <c r="I15" s="1818">
        <v>0</v>
      </c>
      <c r="J15" s="1819">
        <v>2</v>
      </c>
      <c r="K15" s="1817">
        <v>2</v>
      </c>
      <c r="L15" s="1818">
        <v>3</v>
      </c>
    </row>
    <row r="16" spans="1:12" ht="15" customHeight="1" x14ac:dyDescent="0.25">
      <c r="A16" s="618" t="s">
        <v>914</v>
      </c>
      <c r="B16" s="570"/>
      <c r="C16" s="571"/>
      <c r="D16" s="572"/>
      <c r="E16" s="572"/>
      <c r="F16" s="573"/>
      <c r="G16" s="571"/>
      <c r="H16" s="572"/>
      <c r="I16" s="572"/>
      <c r="J16" s="573"/>
      <c r="K16" s="1822"/>
      <c r="L16" s="1823"/>
    </row>
    <row r="17" spans="1:12" ht="15" customHeight="1" x14ac:dyDescent="0.25">
      <c r="A17" s="1820" t="s">
        <v>335</v>
      </c>
      <c r="B17" s="1825">
        <v>2.82</v>
      </c>
      <c r="C17" s="1826">
        <v>3.18</v>
      </c>
      <c r="D17" s="1827">
        <v>3.21</v>
      </c>
      <c r="E17" s="1827">
        <v>3.14</v>
      </c>
      <c r="F17" s="1828">
        <v>3.08</v>
      </c>
      <c r="G17" s="1826">
        <v>3.16</v>
      </c>
      <c r="H17" s="1827">
        <v>3.08</v>
      </c>
      <c r="I17" s="1827">
        <v>3.2</v>
      </c>
      <c r="J17" s="1852">
        <v>3.12</v>
      </c>
      <c r="K17" s="1826">
        <v>3.15</v>
      </c>
      <c r="L17" s="1827">
        <v>3.14</v>
      </c>
    </row>
    <row r="18" spans="1:12" ht="15" customHeight="1" x14ac:dyDescent="0.25">
      <c r="A18" s="1820" t="s">
        <v>338</v>
      </c>
      <c r="B18" s="1825">
        <v>0.69</v>
      </c>
      <c r="C18" s="1826">
        <v>0.8</v>
      </c>
      <c r="D18" s="1827">
        <v>0.77</v>
      </c>
      <c r="E18" s="1827">
        <v>0.64</v>
      </c>
      <c r="F18" s="1852">
        <v>0.59</v>
      </c>
      <c r="G18" s="1826">
        <v>0.59</v>
      </c>
      <c r="H18" s="1827">
        <v>0.36</v>
      </c>
      <c r="I18" s="1827">
        <v>0.34</v>
      </c>
      <c r="J18" s="1852">
        <v>0.42</v>
      </c>
      <c r="K18" s="1826">
        <v>0.7</v>
      </c>
      <c r="L18" s="1827">
        <v>0.43</v>
      </c>
    </row>
    <row r="19" spans="1:12" ht="15" customHeight="1" x14ac:dyDescent="0.25">
      <c r="A19" s="1820" t="s">
        <v>339</v>
      </c>
      <c r="B19" s="1825">
        <v>0.61</v>
      </c>
      <c r="C19" s="1826">
        <v>0.82</v>
      </c>
      <c r="D19" s="1827">
        <v>0.66</v>
      </c>
      <c r="E19" s="1827">
        <v>0.67</v>
      </c>
      <c r="F19" s="1852">
        <v>1.44</v>
      </c>
      <c r="G19" s="1826">
        <v>0.93</v>
      </c>
      <c r="H19" s="1827">
        <v>0.68</v>
      </c>
      <c r="I19" s="1827">
        <v>0.63</v>
      </c>
      <c r="J19" s="1852">
        <v>1.02</v>
      </c>
      <c r="K19" s="1826">
        <v>0.9</v>
      </c>
      <c r="L19" s="1827">
        <v>0.82</v>
      </c>
    </row>
    <row r="20" spans="1:12" ht="15" customHeight="1" x14ac:dyDescent="0.25">
      <c r="A20" s="1820" t="s">
        <v>340</v>
      </c>
      <c r="B20" s="1831">
        <v>73.400000000000006</v>
      </c>
      <c r="C20" s="1832">
        <v>76.2</v>
      </c>
      <c r="D20" s="1833">
        <v>69.7</v>
      </c>
      <c r="E20" s="1833">
        <v>72.099999999999994</v>
      </c>
      <c r="F20" s="1837">
        <v>76.900000000000006</v>
      </c>
      <c r="G20" s="1832">
        <v>73.7</v>
      </c>
      <c r="H20" s="1833">
        <v>69.099999999999994</v>
      </c>
      <c r="I20" s="1833">
        <v>77</v>
      </c>
      <c r="J20" s="1835">
        <v>79.599999999999994</v>
      </c>
      <c r="K20" s="1832">
        <v>73.7</v>
      </c>
      <c r="L20" s="1833">
        <v>74.7</v>
      </c>
    </row>
    <row r="21" spans="1:12" ht="15" customHeight="1" x14ac:dyDescent="0.25">
      <c r="A21" s="618" t="s">
        <v>909</v>
      </c>
      <c r="B21" s="570"/>
      <c r="C21" s="571"/>
      <c r="D21" s="572"/>
      <c r="E21" s="572"/>
      <c r="F21" s="573"/>
      <c r="G21" s="571"/>
      <c r="H21" s="572"/>
      <c r="I21" s="572"/>
      <c r="J21" s="573"/>
      <c r="K21" s="1822"/>
      <c r="L21" s="1823"/>
    </row>
    <row r="22" spans="1:12" ht="15" customHeight="1" x14ac:dyDescent="0.25">
      <c r="A22" s="1824" t="s">
        <v>302</v>
      </c>
      <c r="B22" s="1831">
        <v>1.1000000000000001</v>
      </c>
      <c r="C22" s="1836">
        <v>3.3</v>
      </c>
      <c r="D22" s="1853">
        <v>3.1999999999999997</v>
      </c>
      <c r="E22" s="1853">
        <v>3.3</v>
      </c>
      <c r="F22" s="1835">
        <v>3.3</v>
      </c>
      <c r="G22" s="1836">
        <v>3.2</v>
      </c>
      <c r="H22" s="1853">
        <v>3.2</v>
      </c>
      <c r="I22" s="1853">
        <v>3.1</v>
      </c>
      <c r="J22" s="1835">
        <v>3.1</v>
      </c>
      <c r="K22" s="1836">
        <v>3.3</v>
      </c>
      <c r="L22" s="1853">
        <v>3.1</v>
      </c>
    </row>
    <row r="23" spans="1:12" ht="15" customHeight="1" x14ac:dyDescent="0.25">
      <c r="A23" s="1820" t="s">
        <v>342</v>
      </c>
      <c r="B23" s="1831">
        <v>0.3</v>
      </c>
      <c r="C23" s="1836">
        <v>1</v>
      </c>
      <c r="D23" s="1853">
        <v>1</v>
      </c>
      <c r="E23" s="1853">
        <v>1</v>
      </c>
      <c r="F23" s="1835">
        <v>1</v>
      </c>
      <c r="G23" s="1836">
        <v>0.9</v>
      </c>
      <c r="H23" s="1853">
        <v>0.9</v>
      </c>
      <c r="I23" s="1853">
        <v>0.9</v>
      </c>
      <c r="J23" s="1835">
        <v>0.8</v>
      </c>
      <c r="K23" s="1836">
        <v>1</v>
      </c>
      <c r="L23" s="1853">
        <v>0.9</v>
      </c>
    </row>
    <row r="24" spans="1:12" ht="15" customHeight="1" x14ac:dyDescent="0.25">
      <c r="A24" s="1820" t="s">
        <v>343</v>
      </c>
      <c r="B24" s="1831">
        <v>0.2</v>
      </c>
      <c r="C24" s="1836">
        <v>0.7</v>
      </c>
      <c r="D24" s="1853">
        <v>0.7</v>
      </c>
      <c r="E24" s="1853">
        <v>0.7</v>
      </c>
      <c r="F24" s="1835">
        <v>0.7</v>
      </c>
      <c r="G24" s="1836">
        <v>0.7</v>
      </c>
      <c r="H24" s="1853">
        <v>0.6</v>
      </c>
      <c r="I24" s="1853">
        <v>0.6</v>
      </c>
      <c r="J24" s="1835">
        <v>0.6</v>
      </c>
      <c r="K24" s="1836">
        <v>0.7</v>
      </c>
      <c r="L24" s="1853">
        <v>0.6</v>
      </c>
    </row>
    <row r="25" spans="1:12" ht="15" customHeight="1" x14ac:dyDescent="0.25">
      <c r="A25" s="1820" t="s">
        <v>305</v>
      </c>
      <c r="B25" s="1831">
        <v>2.5</v>
      </c>
      <c r="C25" s="1836">
        <v>4.0999999999999996</v>
      </c>
      <c r="D25" s="1853">
        <v>4.4000000000000004</v>
      </c>
      <c r="E25" s="1853">
        <v>4.8</v>
      </c>
      <c r="F25" s="1835">
        <v>4.5999999999999996</v>
      </c>
      <c r="G25" s="1836">
        <v>4.2</v>
      </c>
      <c r="H25" s="1853">
        <v>4.2</v>
      </c>
      <c r="I25" s="1853">
        <v>4.2</v>
      </c>
      <c r="J25" s="1835">
        <v>4.0999999999999996</v>
      </c>
      <c r="K25" s="1836">
        <v>4.5</v>
      </c>
      <c r="L25" s="1853">
        <v>4.2</v>
      </c>
    </row>
    <row r="26" spans="1:12" ht="15" customHeight="1" x14ac:dyDescent="0.25">
      <c r="A26" s="1821" t="s">
        <v>344</v>
      </c>
      <c r="B26" s="1831">
        <v>4.0999999999999996</v>
      </c>
      <c r="C26" s="1854">
        <v>9.1</v>
      </c>
      <c r="D26" s="1853">
        <v>9.3000000000000007</v>
      </c>
      <c r="E26" s="1853">
        <v>9.8000000000000007</v>
      </c>
      <c r="F26" s="1835">
        <v>9.6</v>
      </c>
      <c r="G26" s="1836">
        <v>9</v>
      </c>
      <c r="H26" s="1853">
        <v>8.9</v>
      </c>
      <c r="I26" s="1853">
        <v>8.8000000000000007</v>
      </c>
      <c r="J26" s="1835">
        <v>8.6</v>
      </c>
      <c r="K26" s="1854">
        <v>9.5</v>
      </c>
      <c r="L26" s="234">
        <v>8.8000000000000007</v>
      </c>
    </row>
    <row r="27" spans="1:12" ht="15" customHeight="1" x14ac:dyDescent="0.25">
      <c r="A27" s="1821"/>
      <c r="B27" s="1831"/>
      <c r="C27" s="1854"/>
      <c r="D27" s="1853"/>
      <c r="E27" s="1853"/>
      <c r="F27" s="1835"/>
      <c r="G27" s="1836"/>
      <c r="H27" s="1853"/>
      <c r="I27" s="1853"/>
      <c r="J27" s="1835"/>
      <c r="K27" s="1854"/>
      <c r="L27" s="234"/>
    </row>
    <row r="28" spans="1:12" ht="15" customHeight="1" x14ac:dyDescent="0.25">
      <c r="A28" s="1855" t="s">
        <v>311</v>
      </c>
      <c r="B28" s="1856">
        <v>2.7</v>
      </c>
      <c r="C28" s="1857">
        <v>6.7</v>
      </c>
      <c r="D28" s="1858">
        <v>6.5</v>
      </c>
      <c r="E28" s="1858">
        <v>6.8</v>
      </c>
      <c r="F28" s="1859">
        <v>6.8</v>
      </c>
      <c r="G28" s="1857">
        <v>6</v>
      </c>
      <c r="H28" s="1858">
        <v>6.1</v>
      </c>
      <c r="I28" s="1858">
        <v>5.7</v>
      </c>
      <c r="J28" s="1859">
        <v>5.5</v>
      </c>
      <c r="K28" s="1857">
        <v>6.7</v>
      </c>
      <c r="L28" s="1858">
        <v>5.8</v>
      </c>
    </row>
    <row r="29" spans="1:12" ht="12" customHeight="1" x14ac:dyDescent="0.25">
      <c r="A29" s="1860"/>
      <c r="B29" s="1860"/>
      <c r="C29" s="1860"/>
      <c r="D29" s="1860"/>
      <c r="E29" s="1860"/>
      <c r="F29" s="1860"/>
      <c r="G29" s="1860"/>
      <c r="H29" s="1860"/>
      <c r="I29" s="1860"/>
      <c r="J29" s="1860"/>
      <c r="K29" s="1860"/>
      <c r="L29" s="1860"/>
    </row>
    <row r="30" spans="1:12" ht="10.5" customHeight="1" x14ac:dyDescent="0.25">
      <c r="A30" s="2483" t="s">
        <v>915</v>
      </c>
      <c r="B30" s="2484" t="s">
        <v>14</v>
      </c>
      <c r="C30" s="2484" t="s">
        <v>14</v>
      </c>
      <c r="D30" s="2484" t="s">
        <v>14</v>
      </c>
      <c r="E30" s="2484" t="s">
        <v>14</v>
      </c>
      <c r="F30" s="2484" t="s">
        <v>14</v>
      </c>
      <c r="G30" s="2484" t="s">
        <v>14</v>
      </c>
      <c r="H30" s="2484" t="s">
        <v>14</v>
      </c>
      <c r="I30" s="2484" t="s">
        <v>14</v>
      </c>
      <c r="J30" s="2484" t="s">
        <v>14</v>
      </c>
      <c r="K30" s="2484" t="s">
        <v>14</v>
      </c>
      <c r="L30" s="2484" t="s">
        <v>14</v>
      </c>
    </row>
    <row r="31" spans="1:12" ht="12" customHeight="1" x14ac:dyDescent="0.25">
      <c r="A31" s="2483" t="s">
        <v>916</v>
      </c>
      <c r="B31" s="2484" t="s">
        <v>14</v>
      </c>
      <c r="C31" s="2484" t="s">
        <v>14</v>
      </c>
      <c r="D31" s="2484" t="s">
        <v>14</v>
      </c>
      <c r="E31" s="2484" t="s">
        <v>14</v>
      </c>
      <c r="F31" s="2484" t="s">
        <v>14</v>
      </c>
      <c r="G31" s="2484" t="s">
        <v>14</v>
      </c>
      <c r="H31" s="2484" t="s">
        <v>14</v>
      </c>
      <c r="I31" s="2484" t="s">
        <v>14</v>
      </c>
      <c r="J31" s="2484" t="s">
        <v>14</v>
      </c>
      <c r="K31" s="2484" t="s">
        <v>14</v>
      </c>
      <c r="L31" s="2484" t="s">
        <v>14</v>
      </c>
    </row>
    <row r="32" spans="1:12" ht="12" customHeight="1" x14ac:dyDescent="0.25">
      <c r="A32" s="2483" t="s">
        <v>917</v>
      </c>
      <c r="B32" s="2604" t="s">
        <v>14</v>
      </c>
      <c r="C32" s="2604" t="s">
        <v>14</v>
      </c>
      <c r="D32" s="2604" t="s">
        <v>14</v>
      </c>
      <c r="E32" s="2604" t="s">
        <v>14</v>
      </c>
      <c r="F32" s="2604" t="s">
        <v>14</v>
      </c>
      <c r="G32" s="2604" t="s">
        <v>14</v>
      </c>
      <c r="H32" s="2604" t="s">
        <v>14</v>
      </c>
      <c r="I32" s="2604" t="s">
        <v>14</v>
      </c>
      <c r="J32" s="2604" t="s">
        <v>14</v>
      </c>
      <c r="K32" s="2604" t="s">
        <v>14</v>
      </c>
      <c r="L32" s="67"/>
    </row>
    <row r="33" spans="1:12" ht="12" customHeight="1" x14ac:dyDescent="0.25">
      <c r="A33" s="2483" t="s">
        <v>918</v>
      </c>
      <c r="B33" s="2604" t="s">
        <v>14</v>
      </c>
      <c r="C33" s="2604" t="s">
        <v>14</v>
      </c>
      <c r="D33" s="2604" t="s">
        <v>14</v>
      </c>
      <c r="E33" s="2604" t="s">
        <v>14</v>
      </c>
      <c r="F33" s="2604" t="s">
        <v>14</v>
      </c>
      <c r="G33" s="2604" t="s">
        <v>14</v>
      </c>
      <c r="H33" s="2604" t="s">
        <v>14</v>
      </c>
      <c r="I33" s="2604" t="s">
        <v>14</v>
      </c>
      <c r="J33" s="2604" t="s">
        <v>14</v>
      </c>
      <c r="K33" s="2604" t="s">
        <v>14</v>
      </c>
      <c r="L33" s="67"/>
    </row>
    <row r="34" spans="1:12" ht="12" customHeight="1" x14ac:dyDescent="0.25">
      <c r="A34" s="66" t="s">
        <v>354</v>
      </c>
      <c r="B34" s="67"/>
      <c r="C34" s="67"/>
      <c r="D34" s="67"/>
      <c r="E34" s="67"/>
      <c r="F34" s="67"/>
      <c r="G34" s="67"/>
      <c r="H34" s="67"/>
      <c r="I34" s="67"/>
      <c r="J34" s="67"/>
      <c r="K34" s="67"/>
      <c r="L34" s="67"/>
    </row>
  </sheetData>
  <mergeCells count="8">
    <mergeCell ref="A32:K32"/>
    <mergeCell ref="A33:K33"/>
    <mergeCell ref="A2:L2"/>
    <mergeCell ref="C3:F3"/>
    <mergeCell ref="G3:J3"/>
    <mergeCell ref="K3:L3"/>
    <mergeCell ref="A30:L30"/>
    <mergeCell ref="A31:L31"/>
  </mergeCells>
  <hyperlinks>
    <hyperlink ref="A1" location="ToC!A2" display="Back to Table of Contents" xr:uid="{AD1A95DA-F4D2-46DB-A66C-F73E964C18B4}"/>
  </hyperlinks>
  <pageMargins left="0.5" right="0.5" top="0.5" bottom="0.5" header="0.25" footer="0.25"/>
  <pageSetup scale="57" orientation="landscape" r:id="rId1"/>
  <headerFooter>
    <oddFooter>&amp;L&amp;G&amp;C&amp;"Scotia,Regular"&amp;9Supplementary Financial Information (SFI)&amp;R30&amp;"Scotia,Regular"&amp;7</odd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0E343-81F9-4FF7-9A53-5BC736CED2FE}">
  <sheetPr>
    <pageSetUpPr fitToPage="1"/>
  </sheetPr>
  <dimension ref="A1:L69"/>
  <sheetViews>
    <sheetView showGridLines="0" zoomScaleNormal="100" workbookViewId="0"/>
  </sheetViews>
  <sheetFormatPr defaultRowHeight="12.5" x14ac:dyDescent="0.25"/>
  <cols>
    <col min="1" max="1" width="78.26953125" style="23" customWidth="1"/>
    <col min="2" max="12" width="13.54296875" style="23" customWidth="1"/>
    <col min="13" max="16384" width="8.7265625" style="23"/>
  </cols>
  <sheetData>
    <row r="1" spans="1:12" ht="20" customHeight="1" x14ac:dyDescent="0.25">
      <c r="A1" s="22" t="s">
        <v>12</v>
      </c>
    </row>
    <row r="2" spans="1:12" ht="24.65" customHeight="1" x14ac:dyDescent="0.25">
      <c r="A2" s="2529" t="s">
        <v>919</v>
      </c>
      <c r="B2" s="2529" t="s">
        <v>14</v>
      </c>
      <c r="C2" s="2529" t="s">
        <v>14</v>
      </c>
      <c r="D2" s="2529" t="s">
        <v>14</v>
      </c>
      <c r="E2" s="2529" t="s">
        <v>14</v>
      </c>
      <c r="F2" s="2529" t="s">
        <v>14</v>
      </c>
      <c r="G2" s="2529" t="s">
        <v>14</v>
      </c>
      <c r="H2" s="2529" t="s">
        <v>14</v>
      </c>
      <c r="I2" s="2529" t="s">
        <v>14</v>
      </c>
      <c r="J2" s="2529" t="s">
        <v>14</v>
      </c>
      <c r="K2" s="2529" t="s">
        <v>14</v>
      </c>
      <c r="L2" s="2610" t="s">
        <v>14</v>
      </c>
    </row>
    <row r="3" spans="1:12" ht="13.4" customHeight="1" x14ac:dyDescent="0.25">
      <c r="A3" s="1861"/>
      <c r="B3" s="1862"/>
      <c r="C3" s="488"/>
      <c r="D3" s="602"/>
      <c r="E3" s="602"/>
      <c r="F3" s="620"/>
      <c r="G3" s="488"/>
      <c r="H3" s="602"/>
      <c r="I3" s="602"/>
      <c r="J3" s="620"/>
      <c r="K3" s="2611" t="s">
        <v>165</v>
      </c>
      <c r="L3" s="2611" t="s">
        <v>14</v>
      </c>
    </row>
    <row r="4" spans="1:12" ht="19" customHeight="1" x14ac:dyDescent="0.25">
      <c r="A4" s="1863" t="s">
        <v>920</v>
      </c>
      <c r="B4" s="449" t="s">
        <v>167</v>
      </c>
      <c r="C4" s="1864" t="s">
        <v>168</v>
      </c>
      <c r="D4" s="1865" t="s">
        <v>169</v>
      </c>
      <c r="E4" s="1865" t="s">
        <v>170</v>
      </c>
      <c r="F4" s="1866" t="s">
        <v>171</v>
      </c>
      <c r="G4" s="1864" t="s">
        <v>172</v>
      </c>
      <c r="H4" s="1865" t="s">
        <v>173</v>
      </c>
      <c r="I4" s="1865" t="s">
        <v>174</v>
      </c>
      <c r="J4" s="1866" t="s">
        <v>175</v>
      </c>
      <c r="K4" s="1867">
        <v>2025</v>
      </c>
      <c r="L4" s="454">
        <v>2024</v>
      </c>
    </row>
    <row r="5" spans="1:12" ht="12.65" customHeight="1" x14ac:dyDescent="0.25">
      <c r="A5" s="1868" t="s">
        <v>921</v>
      </c>
      <c r="B5" s="1869"/>
      <c r="C5" s="1870"/>
      <c r="D5" s="1871"/>
      <c r="E5" s="1871"/>
      <c r="F5" s="1872"/>
      <c r="G5" s="1873"/>
      <c r="H5" s="1871"/>
      <c r="I5" s="1871"/>
      <c r="J5" s="1872"/>
      <c r="K5" s="1874"/>
      <c r="L5" s="1875"/>
    </row>
    <row r="6" spans="1:12" ht="14.5" customHeight="1" x14ac:dyDescent="0.25">
      <c r="A6" s="1876" t="s">
        <v>286</v>
      </c>
      <c r="B6" s="1877">
        <v>5497</v>
      </c>
      <c r="C6" s="1878">
        <v>5333</v>
      </c>
      <c r="D6" s="298">
        <v>5241</v>
      </c>
      <c r="E6" s="298">
        <v>5011</v>
      </c>
      <c r="F6" s="1879">
        <v>4882</v>
      </c>
      <c r="G6" s="1880">
        <v>4629</v>
      </c>
      <c r="H6" s="301">
        <v>4569</v>
      </c>
      <c r="I6" s="301">
        <v>4395</v>
      </c>
      <c r="J6" s="1881">
        <v>4490</v>
      </c>
      <c r="K6" s="1878">
        <v>20467</v>
      </c>
      <c r="L6" s="298">
        <v>18083</v>
      </c>
    </row>
    <row r="7" spans="1:12" ht="14.5" customHeight="1" x14ac:dyDescent="0.35">
      <c r="A7" s="1882" t="s">
        <v>287</v>
      </c>
      <c r="B7" s="1883">
        <v>4019</v>
      </c>
      <c r="C7" s="1884">
        <v>4075</v>
      </c>
      <c r="D7" s="1885">
        <v>3843</v>
      </c>
      <c r="E7" s="1885">
        <v>3678</v>
      </c>
      <c r="F7" s="1886">
        <v>4055</v>
      </c>
      <c r="G7" s="1887">
        <v>3463</v>
      </c>
      <c r="H7" s="1885">
        <v>3344</v>
      </c>
      <c r="I7" s="1885">
        <v>3505</v>
      </c>
      <c r="J7" s="1888">
        <v>3510</v>
      </c>
      <c r="K7" s="1880">
        <v>15651</v>
      </c>
      <c r="L7" s="301">
        <v>13822</v>
      </c>
    </row>
    <row r="8" spans="1:12" ht="14.5" customHeight="1" x14ac:dyDescent="0.35">
      <c r="A8" s="1889" t="s">
        <v>265</v>
      </c>
      <c r="B8" s="1883">
        <v>9516</v>
      </c>
      <c r="C8" s="1884">
        <v>9408</v>
      </c>
      <c r="D8" s="1885">
        <v>9084</v>
      </c>
      <c r="E8" s="1885">
        <v>8689</v>
      </c>
      <c r="F8" s="1886">
        <v>8937</v>
      </c>
      <c r="G8" s="1887">
        <v>8092</v>
      </c>
      <c r="H8" s="1885">
        <v>7913</v>
      </c>
      <c r="I8" s="1885">
        <v>7900</v>
      </c>
      <c r="J8" s="1888">
        <v>8000</v>
      </c>
      <c r="K8" s="1878">
        <v>36118</v>
      </c>
      <c r="L8" s="298">
        <v>31905</v>
      </c>
    </row>
    <row r="9" spans="1:12" ht="14.5" customHeight="1" x14ac:dyDescent="0.35">
      <c r="A9" s="1882" t="s">
        <v>266</v>
      </c>
      <c r="B9" s="1883">
        <v>1137</v>
      </c>
      <c r="C9" s="1884">
        <v>1005</v>
      </c>
      <c r="D9" s="1885">
        <v>937</v>
      </c>
      <c r="E9" s="1885">
        <v>1280</v>
      </c>
      <c r="F9" s="1886">
        <v>1019</v>
      </c>
      <c r="G9" s="1887">
        <v>874</v>
      </c>
      <c r="H9" s="1885">
        <v>854</v>
      </c>
      <c r="I9" s="1885">
        <v>811</v>
      </c>
      <c r="J9" s="1888">
        <v>770</v>
      </c>
      <c r="K9" s="1878">
        <v>4241</v>
      </c>
      <c r="L9" s="298">
        <v>3309</v>
      </c>
    </row>
    <row r="10" spans="1:12" ht="14.5" customHeight="1" x14ac:dyDescent="0.35">
      <c r="A10" s="1882" t="s">
        <v>290</v>
      </c>
      <c r="B10" s="1883">
        <v>5211</v>
      </c>
      <c r="C10" s="1884">
        <v>5579</v>
      </c>
      <c r="D10" s="1885">
        <v>4849</v>
      </c>
      <c r="E10" s="1885">
        <v>4864</v>
      </c>
      <c r="F10" s="1886">
        <v>6217</v>
      </c>
      <c r="G10" s="1887">
        <v>5027</v>
      </c>
      <c r="H10" s="1885">
        <v>4674</v>
      </c>
      <c r="I10" s="1885">
        <v>4427</v>
      </c>
      <c r="J10" s="1886">
        <v>4454</v>
      </c>
      <c r="K10" s="1890">
        <v>21509</v>
      </c>
      <c r="L10" s="298">
        <v>18582</v>
      </c>
    </row>
    <row r="11" spans="1:12" ht="14.5" customHeight="1" x14ac:dyDescent="0.35">
      <c r="A11" s="1882" t="s">
        <v>894</v>
      </c>
      <c r="B11" s="1891">
        <v>3168</v>
      </c>
      <c r="C11" s="1884">
        <v>2824</v>
      </c>
      <c r="D11" s="1885">
        <v>3298</v>
      </c>
      <c r="E11" s="1885">
        <v>2545</v>
      </c>
      <c r="F11" s="1886">
        <v>1701</v>
      </c>
      <c r="G11" s="1887">
        <v>2191</v>
      </c>
      <c r="H11" s="1885">
        <v>2385</v>
      </c>
      <c r="I11" s="1885">
        <v>2662</v>
      </c>
      <c r="J11" s="1886">
        <v>2776</v>
      </c>
      <c r="K11" s="1890">
        <v>10368</v>
      </c>
      <c r="L11" s="298">
        <v>10014</v>
      </c>
    </row>
    <row r="12" spans="1:12" ht="14.5" customHeight="1" x14ac:dyDescent="0.35">
      <c r="A12" s="1882" t="s">
        <v>269</v>
      </c>
      <c r="B12" s="1883">
        <v>870</v>
      </c>
      <c r="C12" s="1884">
        <v>639</v>
      </c>
      <c r="D12" s="1885">
        <v>805</v>
      </c>
      <c r="E12" s="1885">
        <v>528</v>
      </c>
      <c r="F12" s="1886">
        <v>723</v>
      </c>
      <c r="G12" s="1887">
        <v>503</v>
      </c>
      <c r="H12" s="1885">
        <v>463</v>
      </c>
      <c r="I12" s="1885">
        <v>547</v>
      </c>
      <c r="J12" s="1886">
        <v>548</v>
      </c>
      <c r="K12" s="1890">
        <v>2695</v>
      </c>
      <c r="L12" s="298">
        <v>2061</v>
      </c>
    </row>
    <row r="13" spans="1:12" ht="14.5" customHeight="1" x14ac:dyDescent="0.35">
      <c r="A13" s="1889" t="s">
        <v>292</v>
      </c>
      <c r="B13" s="1883">
        <v>2298</v>
      </c>
      <c r="C13" s="1884">
        <v>2185</v>
      </c>
      <c r="D13" s="1885">
        <v>2493</v>
      </c>
      <c r="E13" s="1885">
        <v>2017</v>
      </c>
      <c r="F13" s="1886">
        <v>978</v>
      </c>
      <c r="G13" s="1887">
        <v>1688</v>
      </c>
      <c r="H13" s="1885">
        <v>1922</v>
      </c>
      <c r="I13" s="1885">
        <v>2115</v>
      </c>
      <c r="J13" s="1886">
        <v>2228</v>
      </c>
      <c r="K13" s="1890">
        <v>7673</v>
      </c>
      <c r="L13" s="298">
        <v>7953</v>
      </c>
    </row>
    <row r="14" spans="1:12" ht="14.5" customHeight="1" x14ac:dyDescent="0.35">
      <c r="A14" s="1892" t="s">
        <v>333</v>
      </c>
      <c r="B14" s="1893">
        <v>11</v>
      </c>
      <c r="C14" s="1894">
        <v>-21</v>
      </c>
      <c r="D14" s="1885">
        <v>73</v>
      </c>
      <c r="E14" s="1885">
        <v>55</v>
      </c>
      <c r="F14" s="1895">
        <v>-149</v>
      </c>
      <c r="G14" s="1894">
        <v>51</v>
      </c>
      <c r="H14" s="1896">
        <v>51</v>
      </c>
      <c r="I14" s="1896">
        <v>41</v>
      </c>
      <c r="J14" s="1897">
        <v>40</v>
      </c>
      <c r="K14" s="1894">
        <v>-42</v>
      </c>
      <c r="L14" s="298">
        <v>183</v>
      </c>
    </row>
    <row r="15" spans="1:12" ht="14.5" customHeight="1" x14ac:dyDescent="0.35">
      <c r="A15" s="1898" t="s">
        <v>922</v>
      </c>
      <c r="B15" s="1899">
        <v>2287</v>
      </c>
      <c r="C15" s="1887">
        <v>2206</v>
      </c>
      <c r="D15" s="1885">
        <v>2420</v>
      </c>
      <c r="E15" s="1885">
        <v>1962</v>
      </c>
      <c r="F15" s="1886">
        <v>1127</v>
      </c>
      <c r="G15" s="1887">
        <v>1637</v>
      </c>
      <c r="H15" s="1885">
        <v>1871</v>
      </c>
      <c r="I15" s="1885">
        <v>2074</v>
      </c>
      <c r="J15" s="1886">
        <v>2188</v>
      </c>
      <c r="K15" s="1890">
        <v>7715</v>
      </c>
      <c r="L15" s="298">
        <v>7770</v>
      </c>
    </row>
    <row r="16" spans="1:12" ht="16.5" customHeight="1" x14ac:dyDescent="0.35">
      <c r="A16" s="1900" t="s">
        <v>923</v>
      </c>
      <c r="B16" s="1901"/>
      <c r="C16" s="1894"/>
      <c r="D16" s="1896"/>
      <c r="E16" s="1896"/>
      <c r="F16" s="1897"/>
      <c r="G16" s="1894"/>
      <c r="H16" s="1896"/>
      <c r="I16" s="1896"/>
      <c r="J16" s="1897"/>
      <c r="K16" s="1902"/>
      <c r="L16" s="1903"/>
    </row>
    <row r="17" spans="1:12" ht="14.5" customHeight="1" x14ac:dyDescent="0.35">
      <c r="A17" s="1882" t="s">
        <v>893</v>
      </c>
      <c r="B17" s="1899">
        <v>9947</v>
      </c>
      <c r="C17" s="1887">
        <v>9372</v>
      </c>
      <c r="D17" s="1885">
        <v>9092</v>
      </c>
      <c r="E17" s="1885">
        <v>8707</v>
      </c>
      <c r="F17" s="1886">
        <v>8937</v>
      </c>
      <c r="G17" s="1887">
        <v>8092</v>
      </c>
      <c r="H17" s="1885">
        <v>8056</v>
      </c>
      <c r="I17" s="1885">
        <v>7900</v>
      </c>
      <c r="J17" s="1886">
        <v>8000</v>
      </c>
      <c r="K17" s="1890">
        <v>36108</v>
      </c>
      <c r="L17" s="298">
        <v>32048</v>
      </c>
    </row>
    <row r="18" spans="1:12" ht="14.5" customHeight="1" x14ac:dyDescent="0.35">
      <c r="A18" s="1882" t="s">
        <v>290</v>
      </c>
      <c r="B18" s="1899">
        <v>5185</v>
      </c>
      <c r="C18" s="1887">
        <v>5059</v>
      </c>
      <c r="D18" s="1885">
        <v>4855</v>
      </c>
      <c r="E18" s="1885">
        <v>4821</v>
      </c>
      <c r="F18" s="1886">
        <v>4837</v>
      </c>
      <c r="G18" s="1887">
        <v>4515</v>
      </c>
      <c r="H18" s="1885">
        <v>4488</v>
      </c>
      <c r="I18" s="1885">
        <v>4409</v>
      </c>
      <c r="J18" s="1886">
        <v>4436</v>
      </c>
      <c r="K18" s="1904">
        <v>19572</v>
      </c>
      <c r="L18" s="301">
        <v>17848</v>
      </c>
    </row>
    <row r="19" spans="1:12" ht="14.5" customHeight="1" x14ac:dyDescent="0.35">
      <c r="A19" s="1882" t="s">
        <v>894</v>
      </c>
      <c r="B19" s="1899">
        <v>3625</v>
      </c>
      <c r="C19" s="1887">
        <v>3308</v>
      </c>
      <c r="D19" s="1885">
        <v>3300</v>
      </c>
      <c r="E19" s="1885">
        <v>2606</v>
      </c>
      <c r="F19" s="1886">
        <v>3081</v>
      </c>
      <c r="G19" s="1887">
        <v>2703</v>
      </c>
      <c r="H19" s="1885">
        <v>2714</v>
      </c>
      <c r="I19" s="1885">
        <v>2680</v>
      </c>
      <c r="J19" s="1886">
        <v>2794</v>
      </c>
      <c r="K19" s="1904">
        <v>12295</v>
      </c>
      <c r="L19" s="301">
        <v>10891</v>
      </c>
    </row>
    <row r="20" spans="1:12" ht="14.5" customHeight="1" x14ac:dyDescent="0.35">
      <c r="A20" s="1882" t="s">
        <v>291</v>
      </c>
      <c r="B20" s="1899">
        <v>931</v>
      </c>
      <c r="C20" s="1887">
        <v>771</v>
      </c>
      <c r="D20" s="1885">
        <v>816</v>
      </c>
      <c r="E20" s="1885">
        <v>549</v>
      </c>
      <c r="F20" s="1886">
        <v>734</v>
      </c>
      <c r="G20" s="1887">
        <v>586</v>
      </c>
      <c r="H20" s="1885">
        <v>514</v>
      </c>
      <c r="I20" s="1885">
        <v>553</v>
      </c>
      <c r="J20" s="1886">
        <v>553</v>
      </c>
      <c r="K20" s="1904">
        <v>2870</v>
      </c>
      <c r="L20" s="301">
        <v>2206</v>
      </c>
    </row>
    <row r="21" spans="1:12" ht="14.5" customHeight="1" x14ac:dyDescent="0.35">
      <c r="A21" s="1889" t="s">
        <v>292</v>
      </c>
      <c r="B21" s="1899">
        <v>2694</v>
      </c>
      <c r="C21" s="1887">
        <v>2537</v>
      </c>
      <c r="D21" s="1885">
        <v>2484</v>
      </c>
      <c r="E21" s="1885">
        <v>2057</v>
      </c>
      <c r="F21" s="1886">
        <v>2347</v>
      </c>
      <c r="G21" s="1887">
        <v>2117</v>
      </c>
      <c r="H21" s="1885">
        <v>2200</v>
      </c>
      <c r="I21" s="1885">
        <v>2127</v>
      </c>
      <c r="J21" s="1886">
        <v>2241</v>
      </c>
      <c r="K21" s="1904">
        <v>9425</v>
      </c>
      <c r="L21" s="301">
        <v>8685</v>
      </c>
    </row>
    <row r="22" spans="1:12" ht="14.5" customHeight="1" x14ac:dyDescent="0.35">
      <c r="A22" s="1892" t="s">
        <v>333</v>
      </c>
      <c r="B22" s="1899">
        <v>21</v>
      </c>
      <c r="C22" s="1887">
        <v>32</v>
      </c>
      <c r="D22" s="1885">
        <v>36</v>
      </c>
      <c r="E22" s="1885">
        <v>39</v>
      </c>
      <c r="F22" s="1886">
        <v>42</v>
      </c>
      <c r="G22" s="1887">
        <v>51</v>
      </c>
      <c r="H22" s="1885">
        <v>53</v>
      </c>
      <c r="I22" s="1885">
        <v>41</v>
      </c>
      <c r="J22" s="1886">
        <v>40</v>
      </c>
      <c r="K22" s="1904">
        <v>149</v>
      </c>
      <c r="L22" s="301">
        <v>185</v>
      </c>
    </row>
    <row r="23" spans="1:12" ht="14.5" customHeight="1" x14ac:dyDescent="0.35">
      <c r="A23" s="1905" t="s">
        <v>922</v>
      </c>
      <c r="B23" s="1899">
        <v>2673</v>
      </c>
      <c r="C23" s="1887">
        <v>2505</v>
      </c>
      <c r="D23" s="1885">
        <v>2448</v>
      </c>
      <c r="E23" s="1885">
        <v>2018</v>
      </c>
      <c r="F23" s="1886">
        <v>2305</v>
      </c>
      <c r="G23" s="1887">
        <v>2066</v>
      </c>
      <c r="H23" s="1885">
        <v>2147</v>
      </c>
      <c r="I23" s="1885">
        <v>2086</v>
      </c>
      <c r="J23" s="1886">
        <v>2201</v>
      </c>
      <c r="K23" s="1904">
        <v>9276</v>
      </c>
      <c r="L23" s="301">
        <v>8500</v>
      </c>
    </row>
    <row r="24" spans="1:12" ht="12.65" customHeight="1" x14ac:dyDescent="0.35">
      <c r="A24" s="1906" t="s">
        <v>294</v>
      </c>
      <c r="B24" s="1907"/>
      <c r="C24" s="1908"/>
      <c r="D24" s="1909"/>
      <c r="E24" s="1909"/>
      <c r="F24" s="1910"/>
      <c r="G24" s="1908"/>
      <c r="H24" s="1909"/>
      <c r="I24" s="1909"/>
      <c r="J24" s="1910"/>
      <c r="K24" s="1911"/>
      <c r="L24" s="1912"/>
    </row>
    <row r="25" spans="1:12" ht="16.5" customHeight="1" x14ac:dyDescent="0.35">
      <c r="A25" s="1882" t="s">
        <v>924</v>
      </c>
      <c r="B25" s="1913">
        <v>2.4300000000000002</v>
      </c>
      <c r="C25" s="1914">
        <v>2.35</v>
      </c>
      <c r="D25" s="1915">
        <v>2.31</v>
      </c>
      <c r="E25" s="1915">
        <v>2.25</v>
      </c>
      <c r="F25" s="1916">
        <v>2.16</v>
      </c>
      <c r="G25" s="1914">
        <v>2.0699999999999998</v>
      </c>
      <c r="H25" s="1915">
        <v>2.0699999999999998</v>
      </c>
      <c r="I25" s="1915">
        <v>2.09</v>
      </c>
      <c r="J25" s="1916">
        <v>2.11</v>
      </c>
      <c r="K25" s="1917">
        <v>2.27</v>
      </c>
      <c r="L25" s="1918">
        <v>2.09</v>
      </c>
    </row>
    <row r="26" spans="1:12" ht="12.65" customHeight="1" x14ac:dyDescent="0.35">
      <c r="A26" s="1919" t="s">
        <v>392</v>
      </c>
      <c r="B26" s="1920"/>
      <c r="C26" s="1887"/>
      <c r="D26" s="1885"/>
      <c r="E26" s="1885"/>
      <c r="F26" s="1886"/>
      <c r="G26" s="1887"/>
      <c r="H26" s="1885"/>
      <c r="I26" s="1885"/>
      <c r="J26" s="1886"/>
      <c r="K26" s="1921"/>
      <c r="L26" s="301"/>
    </row>
    <row r="27" spans="1:12" ht="16.5" customHeight="1" x14ac:dyDescent="0.35">
      <c r="A27" s="1922" t="s">
        <v>925</v>
      </c>
      <c r="B27" s="1923">
        <v>11.1</v>
      </c>
      <c r="C27" s="1924">
        <v>11.1</v>
      </c>
      <c r="D27" s="1925">
        <v>12.3</v>
      </c>
      <c r="E27" s="1925">
        <v>10.200000000000001</v>
      </c>
      <c r="F27" s="1926">
        <v>5.5</v>
      </c>
      <c r="G27" s="1924">
        <v>8.5</v>
      </c>
      <c r="H27" s="1925">
        <v>10.100000000000001</v>
      </c>
      <c r="I27" s="1925">
        <v>11.8</v>
      </c>
      <c r="J27" s="1926">
        <v>12.4</v>
      </c>
      <c r="K27" s="1927">
        <v>9.8000000000000007</v>
      </c>
      <c r="L27" s="1928">
        <v>10.7</v>
      </c>
    </row>
    <row r="28" spans="1:12" ht="16.5" customHeight="1" x14ac:dyDescent="0.35">
      <c r="A28" s="1922" t="s">
        <v>926</v>
      </c>
      <c r="B28" s="1913">
        <v>0.6</v>
      </c>
      <c r="C28" s="1914">
        <v>0.53</v>
      </c>
      <c r="D28" s="1915">
        <v>0.5</v>
      </c>
      <c r="E28" s="1915">
        <v>0.71000000000000008</v>
      </c>
      <c r="F28" s="1916">
        <v>0.54</v>
      </c>
      <c r="G28" s="1914">
        <v>0.47</v>
      </c>
      <c r="H28" s="1915">
        <v>0.45999999999999996</v>
      </c>
      <c r="I28" s="1915">
        <v>0.44999999999999996</v>
      </c>
      <c r="J28" s="1916">
        <v>0.41</v>
      </c>
      <c r="K28" s="1917">
        <v>0.57000000000000006</v>
      </c>
      <c r="L28" s="1918">
        <v>0.44999999999999996</v>
      </c>
    </row>
    <row r="29" spans="1:12" ht="16.5" customHeight="1" x14ac:dyDescent="0.35">
      <c r="A29" s="1922" t="s">
        <v>927</v>
      </c>
      <c r="B29" s="1913">
        <v>0.55999999999999994</v>
      </c>
      <c r="C29" s="1914">
        <v>0.5</v>
      </c>
      <c r="D29" s="1915">
        <v>0.47</v>
      </c>
      <c r="E29" s="1915">
        <v>0.51</v>
      </c>
      <c r="F29" s="1916">
        <v>0.47</v>
      </c>
      <c r="G29" s="1914">
        <v>0.47</v>
      </c>
      <c r="H29" s="1915">
        <v>0.41</v>
      </c>
      <c r="I29" s="1915">
        <v>0.43</v>
      </c>
      <c r="J29" s="1916">
        <v>0.41</v>
      </c>
      <c r="K29" s="1917">
        <v>0.49</v>
      </c>
      <c r="L29" s="1918">
        <v>0.43</v>
      </c>
    </row>
    <row r="30" spans="1:12" ht="16.5" customHeight="1" x14ac:dyDescent="0.35">
      <c r="A30" s="1922" t="s">
        <v>928</v>
      </c>
      <c r="B30" s="1929">
        <v>54.8</v>
      </c>
      <c r="C30" s="1930">
        <v>59.3</v>
      </c>
      <c r="D30" s="1931">
        <v>53.4</v>
      </c>
      <c r="E30" s="1931">
        <v>56</v>
      </c>
      <c r="F30" s="1932">
        <v>69.599999999999994</v>
      </c>
      <c r="G30" s="1930">
        <v>62.1</v>
      </c>
      <c r="H30" s="1931">
        <v>59.1</v>
      </c>
      <c r="I30" s="1931">
        <v>56</v>
      </c>
      <c r="J30" s="1932">
        <v>55.7</v>
      </c>
      <c r="K30" s="1933">
        <v>59.6</v>
      </c>
      <c r="L30" s="1934">
        <v>58.2</v>
      </c>
    </row>
    <row r="31" spans="1:12" ht="16.5" customHeight="1" x14ac:dyDescent="0.35">
      <c r="A31" s="1922" t="s">
        <v>929</v>
      </c>
      <c r="B31" s="1929">
        <v>27.5</v>
      </c>
      <c r="C31" s="1930">
        <v>22.6</v>
      </c>
      <c r="D31" s="1931">
        <v>24.4</v>
      </c>
      <c r="E31" s="1931">
        <v>20.7</v>
      </c>
      <c r="F31" s="1932">
        <v>42.5</v>
      </c>
      <c r="G31" s="1930">
        <v>23</v>
      </c>
      <c r="H31" s="1931">
        <v>19.399999999999999</v>
      </c>
      <c r="I31" s="1931">
        <v>20.5</v>
      </c>
      <c r="J31" s="1935">
        <v>19.7</v>
      </c>
      <c r="K31" s="1936">
        <v>26</v>
      </c>
      <c r="L31" s="1934">
        <v>20.6</v>
      </c>
    </row>
    <row r="32" spans="1:12" ht="15.5" customHeight="1" x14ac:dyDescent="0.35">
      <c r="A32" s="1919" t="s">
        <v>930</v>
      </c>
      <c r="B32" s="1937"/>
      <c r="C32" s="1924"/>
      <c r="D32" s="1925"/>
      <c r="E32" s="1925"/>
      <c r="F32" s="1926"/>
      <c r="G32" s="1924"/>
      <c r="H32" s="1925"/>
      <c r="I32" s="1925"/>
      <c r="J32" s="1938"/>
      <c r="K32" s="1939"/>
      <c r="L32" s="1928"/>
    </row>
    <row r="33" spans="1:12" ht="14.5" customHeight="1" x14ac:dyDescent="0.35">
      <c r="A33" s="1922" t="s">
        <v>394</v>
      </c>
      <c r="B33" s="1923">
        <v>13.100000000000001</v>
      </c>
      <c r="C33" s="1924">
        <v>12.7</v>
      </c>
      <c r="D33" s="1925">
        <v>12.5</v>
      </c>
      <c r="E33" s="1925">
        <v>10.500000000000002</v>
      </c>
      <c r="F33" s="1926">
        <v>12</v>
      </c>
      <c r="G33" s="1924">
        <v>11</v>
      </c>
      <c r="H33" s="1925">
        <v>11.7</v>
      </c>
      <c r="I33" s="1925">
        <v>11.8</v>
      </c>
      <c r="J33" s="1938">
        <v>12.5</v>
      </c>
      <c r="K33" s="1939">
        <v>11.899999999999999</v>
      </c>
      <c r="L33" s="1928">
        <v>11.7</v>
      </c>
    </row>
    <row r="34" spans="1:12" ht="14.5" customHeight="1" x14ac:dyDescent="0.35">
      <c r="A34" s="1922" t="s">
        <v>395</v>
      </c>
      <c r="B34" s="1940">
        <v>52.1</v>
      </c>
      <c r="C34" s="1941">
        <v>54</v>
      </c>
      <c r="D34" s="1942">
        <v>53.4</v>
      </c>
      <c r="E34" s="1942">
        <v>55.4</v>
      </c>
      <c r="F34" s="1943">
        <v>54.1</v>
      </c>
      <c r="G34" s="1941">
        <v>55.8</v>
      </c>
      <c r="H34" s="1942">
        <v>55.7</v>
      </c>
      <c r="I34" s="1942">
        <v>55.8</v>
      </c>
      <c r="J34" s="1944">
        <v>55.5</v>
      </c>
      <c r="K34" s="1945">
        <v>54.2</v>
      </c>
      <c r="L34" s="1946">
        <v>55.7</v>
      </c>
    </row>
    <row r="35" spans="1:12" ht="12.65" customHeight="1" x14ac:dyDescent="0.35">
      <c r="A35" s="1947" t="s">
        <v>430</v>
      </c>
      <c r="B35" s="1948"/>
      <c r="C35" s="1949"/>
      <c r="D35" s="1950"/>
      <c r="E35" s="1950"/>
      <c r="F35" s="1951"/>
      <c r="G35" s="1949"/>
      <c r="H35" s="1950"/>
      <c r="I35" s="1950"/>
      <c r="J35" s="1952"/>
      <c r="K35" s="1953"/>
      <c r="L35" s="1954"/>
    </row>
    <row r="36" spans="1:12" ht="14.5" customHeight="1" x14ac:dyDescent="0.35">
      <c r="A36" s="1955" t="s">
        <v>931</v>
      </c>
      <c r="B36" s="1956">
        <v>762.7</v>
      </c>
      <c r="C36" s="1924">
        <v>753.8</v>
      </c>
      <c r="D36" s="1925">
        <v>747.3</v>
      </c>
      <c r="E36" s="1925">
        <v>750</v>
      </c>
      <c r="F36" s="1926">
        <v>754.7</v>
      </c>
      <c r="G36" s="1924">
        <v>745.7</v>
      </c>
      <c r="H36" s="1957">
        <v>748.9</v>
      </c>
      <c r="I36" s="1958">
        <v>744.8</v>
      </c>
      <c r="J36" s="1959">
        <v>752.2</v>
      </c>
      <c r="K36" s="1960">
        <v>751.4</v>
      </c>
      <c r="L36" s="1961">
        <v>747.9</v>
      </c>
    </row>
    <row r="37" spans="1:12" ht="14.5" customHeight="1" x14ac:dyDescent="0.35">
      <c r="A37" s="1962" t="s">
        <v>194</v>
      </c>
      <c r="B37" s="1963">
        <v>969.6</v>
      </c>
      <c r="C37" s="1964">
        <v>946.1</v>
      </c>
      <c r="D37" s="1965">
        <v>931.3</v>
      </c>
      <c r="E37" s="1965">
        <v>950.3</v>
      </c>
      <c r="F37" s="1966">
        <v>949.7</v>
      </c>
      <c r="G37" s="1967">
        <v>929.1</v>
      </c>
      <c r="H37" s="1968">
        <v>938.6</v>
      </c>
      <c r="I37" s="1968">
        <v>933.6</v>
      </c>
      <c r="J37" s="1969">
        <v>937.4</v>
      </c>
      <c r="K37" s="1970">
        <v>944.3</v>
      </c>
      <c r="L37" s="1971">
        <v>934.6</v>
      </c>
    </row>
    <row r="38" spans="1:12" ht="14.5" customHeight="1" x14ac:dyDescent="0.35">
      <c r="A38" s="1947" t="s">
        <v>932</v>
      </c>
      <c r="B38" s="1972"/>
      <c r="C38" s="1973"/>
      <c r="D38" s="1974"/>
      <c r="E38" s="1974"/>
      <c r="F38" s="1975"/>
      <c r="G38" s="1864"/>
      <c r="H38" s="1865"/>
      <c r="I38" s="1865"/>
      <c r="J38" s="1976"/>
      <c r="K38" s="1977"/>
      <c r="L38" s="454"/>
    </row>
    <row r="39" spans="1:12" ht="14.5" customHeight="1" x14ac:dyDescent="0.35">
      <c r="A39" s="1978" t="s">
        <v>502</v>
      </c>
      <c r="B39" s="1979">
        <v>85</v>
      </c>
      <c r="C39" s="1980">
        <v>253</v>
      </c>
      <c r="D39" s="1981">
        <v>252</v>
      </c>
      <c r="E39" s="1981">
        <v>259</v>
      </c>
      <c r="F39" s="1982">
        <v>291</v>
      </c>
      <c r="G39" s="1980">
        <v>294</v>
      </c>
      <c r="H39" s="1981">
        <v>293</v>
      </c>
      <c r="I39" s="1983">
        <v>299</v>
      </c>
      <c r="J39" s="1984">
        <v>283</v>
      </c>
      <c r="K39" s="1985">
        <v>1055</v>
      </c>
      <c r="L39" s="1986">
        <v>1169</v>
      </c>
    </row>
    <row r="40" spans="1:12" ht="14.5" customHeight="1" x14ac:dyDescent="0.35">
      <c r="A40" s="1882" t="s">
        <v>264</v>
      </c>
      <c r="B40" s="1899">
        <v>45</v>
      </c>
      <c r="C40" s="1887">
        <v>142</v>
      </c>
      <c r="D40" s="1885">
        <v>150</v>
      </c>
      <c r="E40" s="1885">
        <v>132</v>
      </c>
      <c r="F40" s="1886">
        <v>144</v>
      </c>
      <c r="G40" s="1887">
        <v>140</v>
      </c>
      <c r="H40" s="1885">
        <v>158</v>
      </c>
      <c r="I40" s="1885">
        <v>148</v>
      </c>
      <c r="J40" s="1987">
        <v>150</v>
      </c>
      <c r="K40" s="1988">
        <v>568</v>
      </c>
      <c r="L40" s="1989">
        <v>596</v>
      </c>
    </row>
    <row r="41" spans="1:12" ht="14.5" customHeight="1" x14ac:dyDescent="0.35">
      <c r="A41" s="1889" t="s">
        <v>933</v>
      </c>
      <c r="B41" s="1899">
        <v>130</v>
      </c>
      <c r="C41" s="1887">
        <v>395</v>
      </c>
      <c r="D41" s="1885">
        <v>402</v>
      </c>
      <c r="E41" s="1885">
        <v>391</v>
      </c>
      <c r="F41" s="1886">
        <v>435</v>
      </c>
      <c r="G41" s="1887">
        <v>434</v>
      </c>
      <c r="H41" s="1885">
        <v>451</v>
      </c>
      <c r="I41" s="1885">
        <v>447</v>
      </c>
      <c r="J41" s="1987">
        <v>433</v>
      </c>
      <c r="K41" s="1988">
        <v>1623</v>
      </c>
      <c r="L41" s="1989">
        <v>1765</v>
      </c>
    </row>
    <row r="42" spans="1:12" ht="14.5" customHeight="1" x14ac:dyDescent="0.35">
      <c r="A42" s="1882" t="s">
        <v>266</v>
      </c>
      <c r="B42" s="1899">
        <v>39</v>
      </c>
      <c r="C42" s="1887">
        <v>108</v>
      </c>
      <c r="D42" s="1885">
        <v>104</v>
      </c>
      <c r="E42" s="1885">
        <v>118</v>
      </c>
      <c r="F42" s="1886">
        <v>143</v>
      </c>
      <c r="G42" s="1887">
        <v>156</v>
      </c>
      <c r="H42" s="1885">
        <v>198</v>
      </c>
      <c r="I42" s="1885">
        <v>196</v>
      </c>
      <c r="J42" s="1987">
        <v>192</v>
      </c>
      <c r="K42" s="1988">
        <v>473</v>
      </c>
      <c r="L42" s="1989">
        <v>742</v>
      </c>
    </row>
    <row r="43" spans="1:12" ht="14.5" customHeight="1" x14ac:dyDescent="0.35">
      <c r="A43" s="1882" t="s">
        <v>290</v>
      </c>
      <c r="B43" s="1899">
        <v>88</v>
      </c>
      <c r="C43" s="1887">
        <v>249</v>
      </c>
      <c r="D43" s="1885">
        <v>240</v>
      </c>
      <c r="E43" s="1885">
        <v>246</v>
      </c>
      <c r="F43" s="1886">
        <v>274</v>
      </c>
      <c r="G43" s="1887">
        <v>269</v>
      </c>
      <c r="H43" s="1885">
        <v>275</v>
      </c>
      <c r="I43" s="1885">
        <v>284</v>
      </c>
      <c r="J43" s="1987">
        <v>285</v>
      </c>
      <c r="K43" s="1988">
        <v>1009</v>
      </c>
      <c r="L43" s="1989">
        <v>1113</v>
      </c>
    </row>
    <row r="44" spans="1:12" ht="14.5" customHeight="1" x14ac:dyDescent="0.35">
      <c r="A44" s="1882" t="s">
        <v>894</v>
      </c>
      <c r="B44" s="1899">
        <v>3</v>
      </c>
      <c r="C44" s="1887">
        <v>38</v>
      </c>
      <c r="D44" s="1896">
        <v>58</v>
      </c>
      <c r="E44" s="1896">
        <v>27</v>
      </c>
      <c r="F44" s="1886">
        <v>18</v>
      </c>
      <c r="G44" s="1894">
        <v>9</v>
      </c>
      <c r="H44" s="1896">
        <v>-22</v>
      </c>
      <c r="I44" s="1896">
        <v>-33</v>
      </c>
      <c r="J44" s="1895">
        <v>-44</v>
      </c>
      <c r="K44" s="1990">
        <v>141</v>
      </c>
      <c r="L44" s="188">
        <v>-90</v>
      </c>
    </row>
    <row r="45" spans="1:12" ht="14.5" customHeight="1" x14ac:dyDescent="0.35">
      <c r="A45" s="1882" t="s">
        <v>269</v>
      </c>
      <c r="B45" s="1899">
        <v>2</v>
      </c>
      <c r="C45" s="1887">
        <v>17</v>
      </c>
      <c r="D45" s="1896">
        <v>24</v>
      </c>
      <c r="E45" s="1896">
        <v>12</v>
      </c>
      <c r="F45" s="1886">
        <v>3</v>
      </c>
      <c r="G45" s="1894">
        <v>8</v>
      </c>
      <c r="H45" s="1896">
        <v>-12</v>
      </c>
      <c r="I45" s="1896">
        <v>-10</v>
      </c>
      <c r="J45" s="1895">
        <v>-15</v>
      </c>
      <c r="K45" s="1990">
        <v>56</v>
      </c>
      <c r="L45" s="188">
        <v>-29</v>
      </c>
    </row>
    <row r="46" spans="1:12" ht="14.5" customHeight="1" x14ac:dyDescent="0.35">
      <c r="A46" s="1889" t="s">
        <v>376</v>
      </c>
      <c r="B46" s="1899">
        <v>1</v>
      </c>
      <c r="C46" s="1887">
        <v>21</v>
      </c>
      <c r="D46" s="1896">
        <v>34</v>
      </c>
      <c r="E46" s="1896">
        <v>15</v>
      </c>
      <c r="F46" s="1886">
        <v>15</v>
      </c>
      <c r="G46" s="1894">
        <v>1</v>
      </c>
      <c r="H46" s="1896">
        <v>-10</v>
      </c>
      <c r="I46" s="1896">
        <v>-23</v>
      </c>
      <c r="J46" s="1895">
        <v>-29</v>
      </c>
      <c r="K46" s="1990">
        <v>85</v>
      </c>
      <c r="L46" s="188">
        <v>-61</v>
      </c>
    </row>
    <row r="47" spans="1:12" ht="14.5" customHeight="1" x14ac:dyDescent="0.35">
      <c r="A47" s="1889" t="s">
        <v>934</v>
      </c>
      <c r="B47" s="1899">
        <v>1</v>
      </c>
      <c r="C47" s="1887">
        <v>21</v>
      </c>
      <c r="D47" s="1896">
        <v>34</v>
      </c>
      <c r="E47" s="1896">
        <v>15</v>
      </c>
      <c r="F47" s="1886">
        <v>15</v>
      </c>
      <c r="G47" s="1894">
        <v>2</v>
      </c>
      <c r="H47" s="1896">
        <v>-9</v>
      </c>
      <c r="I47" s="1896">
        <v>-22</v>
      </c>
      <c r="J47" s="1895">
        <v>-29</v>
      </c>
      <c r="K47" s="1990">
        <v>85</v>
      </c>
      <c r="L47" s="188">
        <v>-58</v>
      </c>
    </row>
    <row r="48" spans="1:12" ht="14.5" customHeight="1" x14ac:dyDescent="0.35">
      <c r="A48" s="1892" t="s">
        <v>378</v>
      </c>
      <c r="B48" s="1899">
        <v>1</v>
      </c>
      <c r="C48" s="1887">
        <v>8</v>
      </c>
      <c r="D48" s="1896">
        <v>7</v>
      </c>
      <c r="E48" s="1896">
        <v>1</v>
      </c>
      <c r="F48" s="1897">
        <v>-5</v>
      </c>
      <c r="G48" s="1894">
        <v>-4</v>
      </c>
      <c r="H48" s="1896">
        <v>-15</v>
      </c>
      <c r="I48" s="1896">
        <v>-15</v>
      </c>
      <c r="J48" s="1895">
        <v>-15</v>
      </c>
      <c r="K48" s="1990">
        <v>11</v>
      </c>
      <c r="L48" s="188">
        <v>-49</v>
      </c>
    </row>
    <row r="49" spans="1:12" ht="14.5" customHeight="1" x14ac:dyDescent="0.35">
      <c r="A49" s="1991" t="s">
        <v>935</v>
      </c>
      <c r="B49" s="1899">
        <v>1</v>
      </c>
      <c r="C49" s="1887">
        <v>8</v>
      </c>
      <c r="D49" s="1896">
        <v>7</v>
      </c>
      <c r="E49" s="1896">
        <v>1</v>
      </c>
      <c r="F49" s="1897">
        <v>-5</v>
      </c>
      <c r="G49" s="1894">
        <v>-4</v>
      </c>
      <c r="H49" s="1896">
        <v>-15</v>
      </c>
      <c r="I49" s="1896">
        <v>-15</v>
      </c>
      <c r="J49" s="1895">
        <v>-15</v>
      </c>
      <c r="K49" s="1990">
        <v>11</v>
      </c>
      <c r="L49" s="188">
        <v>-49</v>
      </c>
    </row>
    <row r="50" spans="1:12" ht="14.5" customHeight="1" x14ac:dyDescent="0.35">
      <c r="A50" s="1991" t="s">
        <v>881</v>
      </c>
      <c r="B50" s="1992">
        <v>0</v>
      </c>
      <c r="C50" s="1887">
        <v>13</v>
      </c>
      <c r="D50" s="1885">
        <v>27</v>
      </c>
      <c r="E50" s="1885">
        <v>14</v>
      </c>
      <c r="F50" s="1886">
        <v>20</v>
      </c>
      <c r="G50" s="1894">
        <v>5</v>
      </c>
      <c r="H50" s="1896">
        <v>5</v>
      </c>
      <c r="I50" s="1896">
        <v>-8</v>
      </c>
      <c r="J50" s="1895">
        <v>-14</v>
      </c>
      <c r="K50" s="1990">
        <v>74</v>
      </c>
      <c r="L50" s="188">
        <v>-12</v>
      </c>
    </row>
    <row r="51" spans="1:12" ht="14.5" customHeight="1" x14ac:dyDescent="0.35">
      <c r="A51" s="1993" t="s">
        <v>936</v>
      </c>
      <c r="B51" s="1994">
        <v>0</v>
      </c>
      <c r="C51" s="1887">
        <v>13</v>
      </c>
      <c r="D51" s="1885">
        <v>27</v>
      </c>
      <c r="E51" s="1885">
        <v>14</v>
      </c>
      <c r="F51" s="1995">
        <v>20</v>
      </c>
      <c r="G51" s="1894">
        <v>6</v>
      </c>
      <c r="H51" s="1896">
        <v>6</v>
      </c>
      <c r="I51" s="1896">
        <v>-7</v>
      </c>
      <c r="J51" s="1895">
        <v>-14</v>
      </c>
      <c r="K51" s="1990">
        <v>74</v>
      </c>
      <c r="L51" s="188">
        <v>-9</v>
      </c>
    </row>
    <row r="52" spans="1:12" ht="14.5" customHeight="1" x14ac:dyDescent="0.35">
      <c r="A52" s="1947" t="s">
        <v>430</v>
      </c>
      <c r="B52" s="1996"/>
      <c r="C52" s="1997"/>
      <c r="D52" s="1998"/>
      <c r="E52" s="1998"/>
      <c r="F52" s="1999"/>
      <c r="G52" s="1864"/>
      <c r="H52" s="1865"/>
      <c r="I52" s="1865"/>
      <c r="J52" s="1976"/>
      <c r="K52" s="1977"/>
      <c r="L52" s="1865"/>
    </row>
    <row r="53" spans="1:12" ht="14.5" customHeight="1" x14ac:dyDescent="0.35">
      <c r="A53" s="1955" t="s">
        <v>434</v>
      </c>
      <c r="B53" s="1956">
        <v>6.1</v>
      </c>
      <c r="C53" s="1924">
        <v>17.899999999999999</v>
      </c>
      <c r="D53" s="1925">
        <v>17.200000000000003</v>
      </c>
      <c r="E53" s="1925">
        <v>17.5</v>
      </c>
      <c r="F53" s="1926">
        <v>17.599999999999998</v>
      </c>
      <c r="G53" s="1924">
        <v>17.399999999999999</v>
      </c>
      <c r="H53" s="1957">
        <v>18.5</v>
      </c>
      <c r="I53" s="1958">
        <v>18.899999999999999</v>
      </c>
      <c r="J53" s="2000">
        <v>18.7</v>
      </c>
      <c r="K53" s="2001">
        <v>17.600000000000001</v>
      </c>
      <c r="L53" s="2002">
        <v>18.399999999999999</v>
      </c>
    </row>
    <row r="54" spans="1:12" ht="14.5" customHeight="1" x14ac:dyDescent="0.35">
      <c r="A54" s="1962" t="s">
        <v>194</v>
      </c>
      <c r="B54" s="1963">
        <v>6.1</v>
      </c>
      <c r="C54" s="1964">
        <v>18.3</v>
      </c>
      <c r="D54" s="1965">
        <v>17.5</v>
      </c>
      <c r="E54" s="1965">
        <v>17.5</v>
      </c>
      <c r="F54" s="1966">
        <v>17.100000000000001</v>
      </c>
      <c r="G54" s="1967">
        <v>16.399999999999999</v>
      </c>
      <c r="H54" s="1968">
        <v>17.5</v>
      </c>
      <c r="I54" s="1968">
        <v>17.399999999999999</v>
      </c>
      <c r="J54" s="1969">
        <v>16.899999999999999</v>
      </c>
      <c r="K54" s="1970">
        <v>17.600000000000001</v>
      </c>
      <c r="L54" s="2003">
        <v>17.100000000000001</v>
      </c>
    </row>
    <row r="55" spans="1:12" ht="13.4" customHeight="1" x14ac:dyDescent="0.25">
      <c r="A55" s="2004"/>
      <c r="B55" s="2004"/>
      <c r="C55" s="2004"/>
      <c r="D55" s="2004"/>
      <c r="E55" s="2004"/>
      <c r="F55" s="2004"/>
      <c r="G55" s="1638"/>
      <c r="H55" s="1638"/>
      <c r="I55" s="1638"/>
      <c r="J55" s="1638"/>
      <c r="K55" s="1638"/>
      <c r="L55" s="1638"/>
    </row>
    <row r="56" spans="1:12" ht="19" customHeight="1" x14ac:dyDescent="0.25">
      <c r="A56" s="2482" t="s">
        <v>937</v>
      </c>
      <c r="B56" s="2484" t="s">
        <v>14</v>
      </c>
      <c r="C56" s="2484" t="s">
        <v>14</v>
      </c>
      <c r="D56" s="2484" t="s">
        <v>14</v>
      </c>
      <c r="E56" s="2484" t="s">
        <v>14</v>
      </c>
      <c r="F56" s="2484" t="s">
        <v>14</v>
      </c>
      <c r="G56" s="2484" t="s">
        <v>14</v>
      </c>
      <c r="H56" s="2484" t="s">
        <v>14</v>
      </c>
      <c r="I56" s="2484" t="s">
        <v>14</v>
      </c>
      <c r="J56" s="2484" t="s">
        <v>14</v>
      </c>
      <c r="K56" s="2484" t="s">
        <v>14</v>
      </c>
      <c r="L56" s="2484" t="s">
        <v>14</v>
      </c>
    </row>
    <row r="57" spans="1:12" ht="10.4" customHeight="1" x14ac:dyDescent="0.25">
      <c r="A57" s="2483" t="s">
        <v>938</v>
      </c>
      <c r="B57" s="2612" t="s">
        <v>14</v>
      </c>
      <c r="C57" s="2612" t="s">
        <v>14</v>
      </c>
      <c r="D57" s="2612" t="s">
        <v>14</v>
      </c>
      <c r="E57" s="2612" t="s">
        <v>14</v>
      </c>
      <c r="F57" s="2612" t="s">
        <v>14</v>
      </c>
      <c r="G57" s="2612" t="s">
        <v>14</v>
      </c>
      <c r="H57" s="2612" t="s">
        <v>14</v>
      </c>
      <c r="I57" s="2612" t="s">
        <v>14</v>
      </c>
      <c r="J57" s="2612" t="s">
        <v>14</v>
      </c>
      <c r="K57" s="2612" t="s">
        <v>14</v>
      </c>
      <c r="L57" s="67"/>
    </row>
    <row r="58" spans="1:12" ht="10.4" customHeight="1" x14ac:dyDescent="0.25">
      <c r="A58" s="2483" t="s">
        <v>352</v>
      </c>
      <c r="B58" s="2612" t="s">
        <v>14</v>
      </c>
      <c r="C58" s="2612" t="s">
        <v>14</v>
      </c>
      <c r="D58" s="2612" t="s">
        <v>14</v>
      </c>
      <c r="E58" s="2612" t="s">
        <v>14</v>
      </c>
      <c r="F58" s="2612" t="s">
        <v>14</v>
      </c>
      <c r="G58" s="2612" t="s">
        <v>14</v>
      </c>
      <c r="H58" s="2612" t="s">
        <v>14</v>
      </c>
      <c r="I58" s="2612" t="s">
        <v>14</v>
      </c>
      <c r="J58" s="2612" t="s">
        <v>14</v>
      </c>
      <c r="K58" s="2612" t="s">
        <v>14</v>
      </c>
      <c r="L58" s="67"/>
    </row>
    <row r="59" spans="1:12" ht="10.4" customHeight="1" x14ac:dyDescent="0.25">
      <c r="A59" s="2483" t="s">
        <v>353</v>
      </c>
      <c r="B59" s="2484" t="s">
        <v>14</v>
      </c>
      <c r="C59" s="2484" t="s">
        <v>14</v>
      </c>
      <c r="D59" s="2484" t="s">
        <v>14</v>
      </c>
      <c r="E59" s="2484" t="s">
        <v>14</v>
      </c>
      <c r="F59" s="2484" t="s">
        <v>14</v>
      </c>
      <c r="G59" s="2484" t="s">
        <v>14</v>
      </c>
      <c r="H59" s="2484" t="s">
        <v>14</v>
      </c>
      <c r="I59" s="2484" t="s">
        <v>14</v>
      </c>
      <c r="J59" s="2484" t="s">
        <v>14</v>
      </c>
      <c r="K59" s="2484" t="s">
        <v>14</v>
      </c>
      <c r="L59" s="2484" t="s">
        <v>14</v>
      </c>
    </row>
    <row r="60" spans="1:12" ht="10.4" customHeight="1" x14ac:dyDescent="0.25">
      <c r="A60" s="66" t="s">
        <v>939</v>
      </c>
      <c r="B60" s="67"/>
      <c r="C60" s="67"/>
      <c r="D60" s="67"/>
      <c r="E60" s="67"/>
      <c r="F60" s="67"/>
      <c r="G60" s="67"/>
      <c r="H60" s="67"/>
      <c r="I60" s="67"/>
      <c r="J60" s="67"/>
      <c r="K60" s="67"/>
      <c r="L60" s="67"/>
    </row>
    <row r="63" spans="1:12" x14ac:dyDescent="0.25">
      <c r="B63" s="2005"/>
    </row>
    <row r="64" spans="1:12" x14ac:dyDescent="0.25">
      <c r="B64" s="2005"/>
    </row>
    <row r="66" spans="2:2" x14ac:dyDescent="0.25">
      <c r="B66" s="2005"/>
    </row>
    <row r="67" spans="2:2" x14ac:dyDescent="0.25">
      <c r="B67" s="2005"/>
    </row>
    <row r="69" spans="2:2" x14ac:dyDescent="0.25">
      <c r="B69" s="2006"/>
    </row>
  </sheetData>
  <mergeCells count="6">
    <mergeCell ref="A59:L59"/>
    <mergeCell ref="A2:L2"/>
    <mergeCell ref="K3:L3"/>
    <mergeCell ref="A56:L56"/>
    <mergeCell ref="A57:K57"/>
    <mergeCell ref="A58:K58"/>
  </mergeCells>
  <hyperlinks>
    <hyperlink ref="A1" location="ToC!A2" display="Back to Table of Contents" xr:uid="{BFA47452-D378-47C1-AD38-D21F41B9E95E}"/>
  </hyperlinks>
  <pageMargins left="0.5" right="0.5" top="0.5" bottom="0.5" header="0.25" footer="0.25"/>
  <pageSetup scale="56" orientation="landscape" r:id="rId1"/>
  <headerFooter>
    <oddFooter>&amp;L&amp;G&amp;C&amp;"Scotia,Regular"&amp;9Supplementary Financial Information (SFI)&amp;R31&amp;"Scotia,Regular"&amp;7</odd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89B1F-66CF-4A7C-913A-A3798560D569}">
  <sheetPr>
    <pageSetUpPr fitToPage="1"/>
  </sheetPr>
  <dimension ref="A1:L41"/>
  <sheetViews>
    <sheetView showGridLines="0" zoomScaleNormal="100" workbookViewId="0"/>
  </sheetViews>
  <sheetFormatPr defaultRowHeight="12.5" x14ac:dyDescent="0.25"/>
  <cols>
    <col min="1" max="1" width="74.81640625" style="23" customWidth="1"/>
    <col min="2" max="12" width="12.7265625" style="23" customWidth="1"/>
    <col min="13" max="16384" width="8.7265625" style="23"/>
  </cols>
  <sheetData>
    <row r="1" spans="1:12" ht="20" customHeight="1" x14ac:dyDescent="0.25">
      <c r="A1" s="22" t="s">
        <v>12</v>
      </c>
    </row>
    <row r="2" spans="1:12" ht="25.4" customHeight="1" x14ac:dyDescent="0.25">
      <c r="A2" s="2614" t="s">
        <v>940</v>
      </c>
      <c r="B2" s="2615" t="s">
        <v>14</v>
      </c>
      <c r="C2" s="2615" t="s">
        <v>14</v>
      </c>
      <c r="D2" s="2615" t="s">
        <v>14</v>
      </c>
      <c r="E2" s="2615" t="s">
        <v>14</v>
      </c>
      <c r="F2" s="2615" t="s">
        <v>14</v>
      </c>
      <c r="G2" s="2615" t="s">
        <v>14</v>
      </c>
      <c r="H2" s="2615" t="s">
        <v>14</v>
      </c>
      <c r="I2" s="2615" t="s">
        <v>14</v>
      </c>
      <c r="J2" s="2615" t="s">
        <v>14</v>
      </c>
      <c r="K2" s="2615" t="s">
        <v>14</v>
      </c>
      <c r="L2" s="2615" t="s">
        <v>14</v>
      </c>
    </row>
    <row r="3" spans="1:12" ht="14.5" customHeight="1" x14ac:dyDescent="0.25">
      <c r="A3" s="2007"/>
      <c r="B3" s="2008"/>
      <c r="C3" s="2616"/>
      <c r="D3" s="2617" t="s">
        <v>14</v>
      </c>
      <c r="E3" s="2617" t="s">
        <v>14</v>
      </c>
      <c r="F3" s="2618" t="s">
        <v>14</v>
      </c>
      <c r="G3" s="2009"/>
      <c r="H3" s="2010"/>
      <c r="I3" s="2010"/>
      <c r="J3" s="2011"/>
      <c r="K3" s="2617" t="s">
        <v>165</v>
      </c>
      <c r="L3" s="2617" t="s">
        <v>14</v>
      </c>
    </row>
    <row r="4" spans="1:12" ht="14.5" customHeight="1" x14ac:dyDescent="0.25">
      <c r="A4" s="2012" t="s">
        <v>941</v>
      </c>
      <c r="B4" s="2013" t="s">
        <v>167</v>
      </c>
      <c r="C4" s="2014" t="s">
        <v>168</v>
      </c>
      <c r="D4" s="2015" t="s">
        <v>169</v>
      </c>
      <c r="E4" s="2015" t="s">
        <v>170</v>
      </c>
      <c r="F4" s="2016" t="s">
        <v>171</v>
      </c>
      <c r="G4" s="2014" t="s">
        <v>172</v>
      </c>
      <c r="H4" s="2015" t="s">
        <v>173</v>
      </c>
      <c r="I4" s="2015" t="s">
        <v>174</v>
      </c>
      <c r="J4" s="2016" t="s">
        <v>175</v>
      </c>
      <c r="K4" s="2017">
        <v>2025</v>
      </c>
      <c r="L4" s="2018">
        <v>2024</v>
      </c>
    </row>
    <row r="5" spans="1:12" ht="15" customHeight="1" x14ac:dyDescent="0.25">
      <c r="A5" s="2019" t="s">
        <v>502</v>
      </c>
      <c r="B5" s="2020">
        <v>2062</v>
      </c>
      <c r="C5" s="2021">
        <v>2024</v>
      </c>
      <c r="D5" s="2022">
        <v>1997</v>
      </c>
      <c r="E5" s="2022">
        <v>1924</v>
      </c>
      <c r="F5" s="2023">
        <v>1882</v>
      </c>
      <c r="G5" s="2021">
        <v>1857</v>
      </c>
      <c r="H5" s="2022">
        <v>1937</v>
      </c>
      <c r="I5" s="2022">
        <v>1959</v>
      </c>
      <c r="J5" s="2023">
        <v>1961</v>
      </c>
      <c r="K5" s="2021">
        <v>7827</v>
      </c>
      <c r="L5" s="2022">
        <v>7714</v>
      </c>
    </row>
    <row r="6" spans="1:12" ht="15" customHeight="1" x14ac:dyDescent="0.25">
      <c r="A6" s="2024" t="s">
        <v>942</v>
      </c>
      <c r="B6" s="2020">
        <v>772</v>
      </c>
      <c r="C6" s="2021">
        <v>642</v>
      </c>
      <c r="D6" s="2022">
        <v>614</v>
      </c>
      <c r="E6" s="2022">
        <v>654</v>
      </c>
      <c r="F6" s="2023">
        <v>722</v>
      </c>
      <c r="G6" s="2021">
        <v>577</v>
      </c>
      <c r="H6" s="2022">
        <v>595</v>
      </c>
      <c r="I6" s="2022">
        <v>563</v>
      </c>
      <c r="J6" s="2023">
        <v>689</v>
      </c>
      <c r="K6" s="2021">
        <v>2632</v>
      </c>
      <c r="L6" s="2022">
        <v>2424</v>
      </c>
    </row>
    <row r="7" spans="1:12" ht="15" customHeight="1" x14ac:dyDescent="0.25">
      <c r="A7" s="2025" t="s">
        <v>943</v>
      </c>
      <c r="B7" s="2020">
        <v>2834</v>
      </c>
      <c r="C7" s="2021">
        <v>2666</v>
      </c>
      <c r="D7" s="2022">
        <v>2611</v>
      </c>
      <c r="E7" s="2022">
        <v>2578</v>
      </c>
      <c r="F7" s="2023">
        <v>2604</v>
      </c>
      <c r="G7" s="2021">
        <v>2434</v>
      </c>
      <c r="H7" s="2022">
        <v>2532</v>
      </c>
      <c r="I7" s="2022">
        <v>2522</v>
      </c>
      <c r="J7" s="2023">
        <v>2650</v>
      </c>
      <c r="K7" s="2021">
        <v>10459</v>
      </c>
      <c r="L7" s="2022">
        <v>10138</v>
      </c>
    </row>
    <row r="8" spans="1:12" ht="15" customHeight="1" x14ac:dyDescent="0.25">
      <c r="A8" s="2024" t="s">
        <v>266</v>
      </c>
      <c r="B8" s="2020">
        <v>497</v>
      </c>
      <c r="C8" s="2021">
        <v>487</v>
      </c>
      <c r="D8" s="2022">
        <v>458</v>
      </c>
      <c r="E8" s="2022">
        <v>432</v>
      </c>
      <c r="F8" s="2023">
        <v>459</v>
      </c>
      <c r="G8" s="2021">
        <v>400</v>
      </c>
      <c r="H8" s="2022">
        <v>391</v>
      </c>
      <c r="I8" s="2022">
        <v>370</v>
      </c>
      <c r="J8" s="2023">
        <v>382</v>
      </c>
      <c r="K8" s="2021">
        <v>1836</v>
      </c>
      <c r="L8" s="2022">
        <v>1543</v>
      </c>
    </row>
    <row r="9" spans="1:12" ht="15" customHeight="1" x14ac:dyDescent="0.25">
      <c r="A9" s="2024" t="s">
        <v>290</v>
      </c>
      <c r="B9" s="2020">
        <v>1375</v>
      </c>
      <c r="C9" s="2021">
        <v>1334</v>
      </c>
      <c r="D9" s="2022">
        <v>1277</v>
      </c>
      <c r="E9" s="2022">
        <v>1285</v>
      </c>
      <c r="F9" s="2023">
        <v>1287</v>
      </c>
      <c r="G9" s="2021">
        <v>1229</v>
      </c>
      <c r="H9" s="2022">
        <v>1281</v>
      </c>
      <c r="I9" s="2022">
        <v>1270</v>
      </c>
      <c r="J9" s="2023">
        <v>1304</v>
      </c>
      <c r="K9" s="2021">
        <v>5183</v>
      </c>
      <c r="L9" s="2022">
        <v>5084</v>
      </c>
    </row>
    <row r="10" spans="1:12" ht="15" customHeight="1" x14ac:dyDescent="0.25">
      <c r="A10" s="2024" t="s">
        <v>894</v>
      </c>
      <c r="B10" s="2020">
        <v>962</v>
      </c>
      <c r="C10" s="2021">
        <v>845</v>
      </c>
      <c r="D10" s="2022">
        <v>876</v>
      </c>
      <c r="E10" s="2022">
        <v>861</v>
      </c>
      <c r="F10" s="2023">
        <v>858</v>
      </c>
      <c r="G10" s="2021">
        <v>805</v>
      </c>
      <c r="H10" s="2022">
        <v>860</v>
      </c>
      <c r="I10" s="2022">
        <v>882</v>
      </c>
      <c r="J10" s="2023">
        <v>964</v>
      </c>
      <c r="K10" s="2021">
        <v>3440</v>
      </c>
      <c r="L10" s="2022">
        <v>3511</v>
      </c>
    </row>
    <row r="11" spans="1:12" ht="15" customHeight="1" x14ac:dyDescent="0.25">
      <c r="A11" s="2024" t="s">
        <v>944</v>
      </c>
      <c r="B11" s="2020">
        <v>226</v>
      </c>
      <c r="C11" s="2021">
        <v>185</v>
      </c>
      <c r="D11" s="2022">
        <v>196</v>
      </c>
      <c r="E11" s="2022">
        <v>161</v>
      </c>
      <c r="F11" s="2023">
        <v>187</v>
      </c>
      <c r="G11" s="2021">
        <v>161</v>
      </c>
      <c r="H11" s="2022">
        <v>183</v>
      </c>
      <c r="I11" s="2022">
        <v>195</v>
      </c>
      <c r="J11" s="2023">
        <v>199</v>
      </c>
      <c r="K11" s="2021">
        <v>729</v>
      </c>
      <c r="L11" s="2022">
        <v>738</v>
      </c>
    </row>
    <row r="12" spans="1:12" ht="15" customHeight="1" x14ac:dyDescent="0.25">
      <c r="A12" s="2025" t="s">
        <v>292</v>
      </c>
      <c r="B12" s="2020">
        <v>736</v>
      </c>
      <c r="C12" s="2021">
        <v>660</v>
      </c>
      <c r="D12" s="2022">
        <v>680</v>
      </c>
      <c r="E12" s="2022">
        <v>700</v>
      </c>
      <c r="F12" s="2023">
        <v>671</v>
      </c>
      <c r="G12" s="2021">
        <v>644</v>
      </c>
      <c r="H12" s="2022">
        <v>677</v>
      </c>
      <c r="I12" s="2022">
        <v>687</v>
      </c>
      <c r="J12" s="2023">
        <v>765</v>
      </c>
      <c r="K12" s="2021">
        <v>2711</v>
      </c>
      <c r="L12" s="2022">
        <v>2773</v>
      </c>
    </row>
    <row r="13" spans="1:12" ht="15" customHeight="1" x14ac:dyDescent="0.25">
      <c r="A13" s="2025" t="s">
        <v>333</v>
      </c>
      <c r="B13" s="2020">
        <v>19</v>
      </c>
      <c r="C13" s="2021">
        <v>37</v>
      </c>
      <c r="D13" s="2022">
        <v>34</v>
      </c>
      <c r="E13" s="2022">
        <v>37</v>
      </c>
      <c r="F13" s="2023">
        <v>40</v>
      </c>
      <c r="G13" s="2021">
        <v>48</v>
      </c>
      <c r="H13" s="2022">
        <v>51</v>
      </c>
      <c r="I13" s="2022">
        <v>39</v>
      </c>
      <c r="J13" s="2023">
        <v>38</v>
      </c>
      <c r="K13" s="2021">
        <v>148</v>
      </c>
      <c r="L13" s="2022">
        <v>176</v>
      </c>
    </row>
    <row r="14" spans="1:12" ht="15" customHeight="1" x14ac:dyDescent="0.25">
      <c r="A14" s="2025" t="s">
        <v>922</v>
      </c>
      <c r="B14" s="2020">
        <v>717</v>
      </c>
      <c r="C14" s="2021">
        <v>623</v>
      </c>
      <c r="D14" s="2022">
        <v>646</v>
      </c>
      <c r="E14" s="2022">
        <v>663</v>
      </c>
      <c r="F14" s="2023">
        <v>631</v>
      </c>
      <c r="G14" s="2021">
        <v>596</v>
      </c>
      <c r="H14" s="2022">
        <v>626</v>
      </c>
      <c r="I14" s="2022">
        <v>648</v>
      </c>
      <c r="J14" s="2023">
        <v>727</v>
      </c>
      <c r="K14" s="2021">
        <v>2563</v>
      </c>
      <c r="L14" s="2022">
        <v>2597</v>
      </c>
    </row>
    <row r="15" spans="1:12" ht="15" customHeight="1" x14ac:dyDescent="0.25">
      <c r="A15" s="2012" t="s">
        <v>294</v>
      </c>
      <c r="B15" s="2026"/>
      <c r="C15" s="2027"/>
      <c r="D15" s="2028"/>
      <c r="E15" s="2028"/>
      <c r="F15" s="2029"/>
      <c r="G15" s="2030"/>
      <c r="H15" s="2028"/>
      <c r="I15" s="2028"/>
      <c r="J15" s="2029"/>
      <c r="K15" s="2031"/>
      <c r="L15" s="2032"/>
    </row>
    <row r="16" spans="1:12" ht="15" customHeight="1" x14ac:dyDescent="0.25">
      <c r="A16" s="2033" t="s">
        <v>945</v>
      </c>
      <c r="B16" s="2034">
        <v>4.54</v>
      </c>
      <c r="C16" s="2035">
        <v>4.53</v>
      </c>
      <c r="D16" s="2036">
        <v>4.51</v>
      </c>
      <c r="E16" s="2036">
        <v>4.43</v>
      </c>
      <c r="F16" s="2037">
        <v>4.2699999999999996</v>
      </c>
      <c r="G16" s="2035">
        <v>4.26</v>
      </c>
      <c r="H16" s="2036">
        <v>4.28</v>
      </c>
      <c r="I16" s="2036">
        <v>4.32</v>
      </c>
      <c r="J16" s="2037">
        <v>4.24</v>
      </c>
      <c r="K16" s="2038">
        <v>4.43</v>
      </c>
      <c r="L16" s="2039">
        <v>4.2699999999999996</v>
      </c>
    </row>
    <row r="17" spans="1:12" ht="15" customHeight="1" x14ac:dyDescent="0.35">
      <c r="A17" s="2019" t="s">
        <v>337</v>
      </c>
      <c r="B17" s="2040">
        <v>16.2</v>
      </c>
      <c r="C17" s="2041">
        <v>14.8</v>
      </c>
      <c r="D17" s="2042">
        <v>15.4</v>
      </c>
      <c r="E17" s="2042">
        <v>16.2</v>
      </c>
      <c r="F17" s="2043">
        <v>15.5</v>
      </c>
      <c r="G17" s="2041">
        <v>14.5</v>
      </c>
      <c r="H17" s="2042">
        <v>15.1</v>
      </c>
      <c r="I17" s="2042">
        <v>16.100000000000001</v>
      </c>
      <c r="J17" s="2044">
        <v>17.100000000000001</v>
      </c>
      <c r="K17" s="2045">
        <v>15.5</v>
      </c>
      <c r="L17" s="2046">
        <v>15.7</v>
      </c>
    </row>
    <row r="18" spans="1:12" ht="15" customHeight="1" x14ac:dyDescent="0.25">
      <c r="A18" s="2024" t="s">
        <v>926</v>
      </c>
      <c r="B18" s="2047">
        <v>1.31</v>
      </c>
      <c r="C18" s="2048">
        <v>1.32</v>
      </c>
      <c r="D18" s="2049">
        <v>1.26</v>
      </c>
      <c r="E18" s="2049">
        <v>1.2</v>
      </c>
      <c r="F18" s="2050">
        <v>1.24</v>
      </c>
      <c r="G18" s="2048">
        <v>1.1000000000000001</v>
      </c>
      <c r="H18" s="2049">
        <v>1.03</v>
      </c>
      <c r="I18" s="2049">
        <v>1.01</v>
      </c>
      <c r="J18" s="2050">
        <v>1</v>
      </c>
      <c r="K18" s="2051">
        <v>1.25</v>
      </c>
      <c r="L18" s="2052">
        <v>1.04</v>
      </c>
    </row>
    <row r="19" spans="1:12" ht="15" customHeight="1" x14ac:dyDescent="0.25">
      <c r="A19" s="2024" t="s">
        <v>927</v>
      </c>
      <c r="B19" s="2047">
        <v>1.2</v>
      </c>
      <c r="C19" s="2048">
        <v>1.23</v>
      </c>
      <c r="D19" s="2049">
        <v>1.17</v>
      </c>
      <c r="E19" s="2049">
        <v>1.1000000000000001</v>
      </c>
      <c r="F19" s="2050">
        <v>1.06</v>
      </c>
      <c r="G19" s="2048">
        <v>1.1200000000000001</v>
      </c>
      <c r="H19" s="2049">
        <v>1.08</v>
      </c>
      <c r="I19" s="2049">
        <v>1</v>
      </c>
      <c r="J19" s="2050">
        <v>1.04</v>
      </c>
      <c r="K19" s="2051">
        <v>1.1399999999999999</v>
      </c>
      <c r="L19" s="2052">
        <v>1.06</v>
      </c>
    </row>
    <row r="20" spans="1:12" ht="15" customHeight="1" x14ac:dyDescent="0.35">
      <c r="A20" s="2024" t="s">
        <v>340</v>
      </c>
      <c r="B20" s="2053">
        <v>48.5</v>
      </c>
      <c r="C20" s="2054">
        <v>50</v>
      </c>
      <c r="D20" s="2055">
        <v>49</v>
      </c>
      <c r="E20" s="2055">
        <v>49.8</v>
      </c>
      <c r="F20" s="2056">
        <v>49.4</v>
      </c>
      <c r="G20" s="2054">
        <v>50.5</v>
      </c>
      <c r="H20" s="2055">
        <v>50.6</v>
      </c>
      <c r="I20" s="2055">
        <v>50.4</v>
      </c>
      <c r="J20" s="2057">
        <v>49.2</v>
      </c>
      <c r="K20" s="2058">
        <v>49.6</v>
      </c>
      <c r="L20" s="2059">
        <v>50.2</v>
      </c>
    </row>
    <row r="21" spans="1:12" ht="15" customHeight="1" x14ac:dyDescent="0.35">
      <c r="A21" s="2024" t="s">
        <v>946</v>
      </c>
      <c r="B21" s="2053">
        <v>23.5</v>
      </c>
      <c r="C21" s="2054">
        <v>21.8</v>
      </c>
      <c r="D21" s="2055">
        <v>22.3</v>
      </c>
      <c r="E21" s="2055">
        <v>18.600000000000001</v>
      </c>
      <c r="F21" s="2056">
        <v>21.7</v>
      </c>
      <c r="G21" s="2054">
        <v>19.899999999999999</v>
      </c>
      <c r="H21" s="2055">
        <v>21.3</v>
      </c>
      <c r="I21" s="2055">
        <v>22.1</v>
      </c>
      <c r="J21" s="2057">
        <v>20.7</v>
      </c>
      <c r="K21" s="2058">
        <v>21.1</v>
      </c>
      <c r="L21" s="2059">
        <v>21</v>
      </c>
    </row>
    <row r="22" spans="1:12" ht="15" customHeight="1" x14ac:dyDescent="0.25">
      <c r="A22" s="2012" t="s">
        <v>430</v>
      </c>
      <c r="B22" s="2060"/>
      <c r="C22" s="2061"/>
      <c r="D22" s="2062"/>
      <c r="E22" s="2062"/>
      <c r="F22" s="2063"/>
      <c r="G22" s="2064"/>
      <c r="H22" s="2065"/>
      <c r="I22" s="2065"/>
      <c r="J22" s="2066"/>
      <c r="K22" s="2067"/>
      <c r="L22" s="2068"/>
    </row>
    <row r="23" spans="1:12" ht="15" customHeight="1" x14ac:dyDescent="0.25">
      <c r="A23" s="2069" t="s">
        <v>434</v>
      </c>
      <c r="B23" s="2070">
        <v>153.60000000000002</v>
      </c>
      <c r="C23" s="2071">
        <v>149.9</v>
      </c>
      <c r="D23" s="539">
        <v>147.5</v>
      </c>
      <c r="E23" s="539">
        <v>150.5</v>
      </c>
      <c r="F23" s="2072">
        <v>150</v>
      </c>
      <c r="G23" s="2071">
        <v>148.6</v>
      </c>
      <c r="H23" s="541">
        <v>153.4</v>
      </c>
      <c r="I23" s="541">
        <v>152.4</v>
      </c>
      <c r="J23" s="2073">
        <v>154.80000000000001</v>
      </c>
      <c r="K23" s="2071">
        <v>149.5</v>
      </c>
      <c r="L23" s="541">
        <v>152.1</v>
      </c>
    </row>
    <row r="24" spans="1:12" ht="15" customHeight="1" x14ac:dyDescent="0.25">
      <c r="A24" s="2074" t="s">
        <v>194</v>
      </c>
      <c r="B24" s="2075">
        <v>120.9</v>
      </c>
      <c r="C24" s="2076">
        <v>117.8</v>
      </c>
      <c r="D24" s="2077">
        <v>114.2</v>
      </c>
      <c r="E24" s="2077">
        <v>115</v>
      </c>
      <c r="F24" s="2078">
        <v>111.7</v>
      </c>
      <c r="G24" s="2076">
        <v>110.3</v>
      </c>
      <c r="H24" s="2077">
        <v>116.3</v>
      </c>
      <c r="I24" s="2077">
        <v>118.7</v>
      </c>
      <c r="J24" s="2078">
        <v>115.5</v>
      </c>
      <c r="K24" s="2079">
        <v>114.6</v>
      </c>
      <c r="L24" s="2080">
        <v>115.1</v>
      </c>
    </row>
    <row r="25" spans="1:12" ht="14.5" customHeight="1" x14ac:dyDescent="0.25">
      <c r="A25" s="2081"/>
      <c r="B25" s="2082"/>
      <c r="C25" s="2083"/>
      <c r="D25" s="2083"/>
      <c r="E25" s="2083"/>
      <c r="F25" s="2083"/>
      <c r="G25" s="2083"/>
      <c r="H25" s="2083"/>
      <c r="I25" s="2083"/>
      <c r="J25" s="2083"/>
      <c r="K25" s="2083"/>
      <c r="L25" s="2083"/>
    </row>
    <row r="26" spans="1:12" ht="21.65" customHeight="1" x14ac:dyDescent="0.25">
      <c r="A26" s="2518" t="s">
        <v>947</v>
      </c>
      <c r="B26" s="2520" t="s">
        <v>14</v>
      </c>
      <c r="C26" s="2520" t="s">
        <v>14</v>
      </c>
      <c r="D26" s="2520" t="s">
        <v>14</v>
      </c>
      <c r="E26" s="2520" t="s">
        <v>14</v>
      </c>
      <c r="F26" s="2520" t="s">
        <v>14</v>
      </c>
      <c r="G26" s="2520" t="s">
        <v>14</v>
      </c>
      <c r="H26" s="2520" t="s">
        <v>14</v>
      </c>
      <c r="I26" s="2520" t="s">
        <v>14</v>
      </c>
      <c r="J26" s="2520" t="s">
        <v>14</v>
      </c>
      <c r="K26" s="2520" t="s">
        <v>14</v>
      </c>
      <c r="L26" s="2520" t="s">
        <v>14</v>
      </c>
    </row>
    <row r="27" spans="1:12" ht="11.25" customHeight="1" x14ac:dyDescent="0.25">
      <c r="A27" s="2518" t="s">
        <v>351</v>
      </c>
      <c r="B27" s="2518" t="s">
        <v>14</v>
      </c>
      <c r="C27" s="2518" t="s">
        <v>14</v>
      </c>
      <c r="D27" s="2518" t="s">
        <v>14</v>
      </c>
      <c r="E27" s="2518" t="s">
        <v>14</v>
      </c>
      <c r="F27" s="2518" t="s">
        <v>14</v>
      </c>
      <c r="G27" s="2518" t="s">
        <v>14</v>
      </c>
      <c r="H27" s="2518" t="s">
        <v>14</v>
      </c>
      <c r="I27" s="2518" t="s">
        <v>14</v>
      </c>
      <c r="J27" s="2518" t="s">
        <v>14</v>
      </c>
      <c r="K27" s="2518" t="s">
        <v>14</v>
      </c>
      <c r="L27" s="2518" t="s">
        <v>14</v>
      </c>
    </row>
    <row r="28" spans="1:12" ht="11.25" customHeight="1" x14ac:dyDescent="0.25">
      <c r="A28" s="2518" t="s">
        <v>948</v>
      </c>
      <c r="B28" s="2520" t="s">
        <v>14</v>
      </c>
      <c r="C28" s="2520" t="s">
        <v>14</v>
      </c>
      <c r="D28" s="2520" t="s">
        <v>14</v>
      </c>
      <c r="E28" s="2520" t="s">
        <v>14</v>
      </c>
      <c r="F28" s="2520" t="s">
        <v>14</v>
      </c>
      <c r="G28" s="2520" t="s">
        <v>14</v>
      </c>
      <c r="H28" s="2520" t="s">
        <v>14</v>
      </c>
      <c r="I28" s="2520" t="s">
        <v>14</v>
      </c>
      <c r="J28" s="2520" t="s">
        <v>14</v>
      </c>
      <c r="K28" s="2520" t="s">
        <v>14</v>
      </c>
      <c r="L28" s="2520" t="s">
        <v>14</v>
      </c>
    </row>
    <row r="29" spans="1:12" ht="11.25" customHeight="1" x14ac:dyDescent="0.25">
      <c r="A29" s="2518" t="s">
        <v>353</v>
      </c>
      <c r="B29" s="2520" t="s">
        <v>14</v>
      </c>
      <c r="C29" s="2520" t="s">
        <v>14</v>
      </c>
      <c r="D29" s="2520" t="s">
        <v>14</v>
      </c>
      <c r="E29" s="2520" t="s">
        <v>14</v>
      </c>
      <c r="F29" s="2520" t="s">
        <v>14</v>
      </c>
      <c r="G29" s="2520" t="s">
        <v>14</v>
      </c>
      <c r="H29" s="2520" t="s">
        <v>14</v>
      </c>
      <c r="I29" s="2520" t="s">
        <v>14</v>
      </c>
      <c r="J29" s="2520" t="s">
        <v>14</v>
      </c>
      <c r="K29" s="2520" t="s">
        <v>14</v>
      </c>
      <c r="L29" s="2520" t="s">
        <v>14</v>
      </c>
    </row>
    <row r="30" spans="1:12" ht="11.25" customHeight="1" x14ac:dyDescent="0.25">
      <c r="A30" s="2518" t="s">
        <v>939</v>
      </c>
      <c r="B30" s="2518" t="s">
        <v>14</v>
      </c>
      <c r="C30" s="2518" t="s">
        <v>14</v>
      </c>
      <c r="D30" s="2518" t="s">
        <v>14</v>
      </c>
      <c r="E30" s="2518" t="s">
        <v>14</v>
      </c>
      <c r="F30" s="2518" t="s">
        <v>14</v>
      </c>
      <c r="G30" s="2518" t="s">
        <v>14</v>
      </c>
      <c r="H30" s="2518" t="s">
        <v>14</v>
      </c>
      <c r="I30" s="2518" t="s">
        <v>14</v>
      </c>
      <c r="J30" s="443"/>
      <c r="K30" s="443"/>
      <c r="L30" s="443"/>
    </row>
    <row r="31" spans="1:12" ht="12" customHeight="1" x14ac:dyDescent="0.25">
      <c r="A31" s="2518"/>
      <c r="B31" s="2520" t="s">
        <v>14</v>
      </c>
      <c r="C31" s="2520" t="s">
        <v>14</v>
      </c>
      <c r="D31" s="2520" t="s">
        <v>14</v>
      </c>
      <c r="E31" s="2520" t="s">
        <v>14</v>
      </c>
      <c r="F31" s="2520" t="s">
        <v>14</v>
      </c>
      <c r="G31" s="2520" t="s">
        <v>14</v>
      </c>
      <c r="H31" s="2520" t="s">
        <v>14</v>
      </c>
      <c r="I31" s="2520" t="s">
        <v>14</v>
      </c>
      <c r="J31" s="2520" t="s">
        <v>14</v>
      </c>
      <c r="K31" s="2520" t="s">
        <v>14</v>
      </c>
      <c r="L31" s="2520" t="s">
        <v>14</v>
      </c>
    </row>
    <row r="32" spans="1:12" ht="12" customHeight="1" x14ac:dyDescent="0.25">
      <c r="A32" s="2084"/>
      <c r="B32" s="2084"/>
      <c r="C32" s="2084"/>
      <c r="D32" s="2084"/>
      <c r="E32" s="2084"/>
      <c r="F32" s="2084"/>
      <c r="G32" s="2084"/>
      <c r="H32" s="2084"/>
      <c r="I32" s="2084"/>
      <c r="J32" s="2084"/>
      <c r="K32" s="2084"/>
      <c r="L32" s="2084"/>
    </row>
    <row r="33" spans="1:12" ht="12" customHeight="1" x14ac:dyDescent="0.25">
      <c r="A33" s="2084"/>
      <c r="B33" s="2084"/>
      <c r="C33" s="2084"/>
      <c r="D33" s="2084"/>
      <c r="E33" s="2084"/>
      <c r="F33" s="2084"/>
      <c r="G33" s="2084"/>
      <c r="H33" s="2084"/>
      <c r="I33" s="2084"/>
      <c r="J33" s="2084"/>
      <c r="K33" s="2084"/>
      <c r="L33" s="2084"/>
    </row>
    <row r="34" spans="1:12" ht="12" customHeight="1" x14ac:dyDescent="0.25">
      <c r="A34" s="2613"/>
      <c r="B34" s="2613" t="s">
        <v>14</v>
      </c>
      <c r="C34" s="2613" t="s">
        <v>14</v>
      </c>
      <c r="D34" s="2613" t="s">
        <v>14</v>
      </c>
      <c r="E34" s="2613" t="s">
        <v>14</v>
      </c>
      <c r="F34" s="2613" t="s">
        <v>14</v>
      </c>
      <c r="G34" s="2613" t="s">
        <v>14</v>
      </c>
      <c r="H34" s="2613" t="s">
        <v>14</v>
      </c>
      <c r="I34" s="2613" t="s">
        <v>14</v>
      </c>
      <c r="J34" s="2613" t="s">
        <v>14</v>
      </c>
      <c r="K34" s="2613" t="s">
        <v>14</v>
      </c>
      <c r="L34" s="2613" t="s">
        <v>14</v>
      </c>
    </row>
    <row r="35" spans="1:12" ht="10.4" customHeight="1" x14ac:dyDescent="0.25">
      <c r="A35" s="2521"/>
      <c r="B35" s="2521" t="s">
        <v>14</v>
      </c>
      <c r="C35" s="2521" t="s">
        <v>14</v>
      </c>
      <c r="D35" s="2521" t="s">
        <v>14</v>
      </c>
      <c r="E35" s="2521" t="s">
        <v>14</v>
      </c>
      <c r="F35" s="2521" t="s">
        <v>14</v>
      </c>
      <c r="G35" s="2521" t="s">
        <v>14</v>
      </c>
      <c r="H35" s="2521" t="s">
        <v>14</v>
      </c>
      <c r="I35" s="2521" t="s">
        <v>14</v>
      </c>
      <c r="J35" s="2521" t="s">
        <v>14</v>
      </c>
      <c r="K35" s="2521" t="s">
        <v>14</v>
      </c>
      <c r="L35" s="2521" t="s">
        <v>14</v>
      </c>
    </row>
    <row r="36" spans="1:12" x14ac:dyDescent="0.25">
      <c r="B36" s="2085"/>
    </row>
    <row r="37" spans="1:12" x14ac:dyDescent="0.25">
      <c r="B37" s="2086"/>
    </row>
    <row r="38" spans="1:12" x14ac:dyDescent="0.25">
      <c r="B38" s="2085"/>
    </row>
    <row r="39" spans="1:12" x14ac:dyDescent="0.25">
      <c r="B39" s="2085"/>
    </row>
    <row r="40" spans="1:12" x14ac:dyDescent="0.25">
      <c r="B40" s="2086"/>
    </row>
    <row r="41" spans="1:12" x14ac:dyDescent="0.25">
      <c r="B41" s="2086"/>
    </row>
  </sheetData>
  <mergeCells count="11">
    <mergeCell ref="A28:L28"/>
    <mergeCell ref="A2:L2"/>
    <mergeCell ref="C3:F3"/>
    <mergeCell ref="K3:L3"/>
    <mergeCell ref="A26:L26"/>
    <mergeCell ref="A27:L27"/>
    <mergeCell ref="A29:L29"/>
    <mergeCell ref="A30:I30"/>
    <mergeCell ref="A31:L31"/>
    <mergeCell ref="A34:L34"/>
    <mergeCell ref="A35:L35"/>
  </mergeCells>
  <hyperlinks>
    <hyperlink ref="A1" location="ToC!A2" display="Back to Table of Contents" xr:uid="{CDEB90AA-9E1C-4BC6-8A7D-71A8DDFD92A6}"/>
  </hyperlinks>
  <pageMargins left="0.5" right="0.5" top="0.5" bottom="0.5" header="0.25" footer="0.25"/>
  <pageSetup scale="59" orientation="landscape" r:id="rId1"/>
  <headerFooter>
    <oddFooter>&amp;L&amp;G&amp;C&amp;"Scotia,Regular"&amp;9Supplementary Financial Information (SFI)&amp;R32&amp;"Scotia,Regular"&amp;7</odd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541B6-6B5D-44DC-BFE4-13671E7E3BAC}">
  <sheetPr>
    <pageSetUpPr fitToPage="1"/>
  </sheetPr>
  <dimension ref="A1:L55"/>
  <sheetViews>
    <sheetView showGridLines="0" zoomScaleNormal="100" workbookViewId="0"/>
  </sheetViews>
  <sheetFormatPr defaultRowHeight="12.5" x14ac:dyDescent="0.25"/>
  <cols>
    <col min="1" max="1" width="69.7265625" style="23" customWidth="1"/>
    <col min="2" max="12" width="12.54296875" style="23" customWidth="1"/>
    <col min="13" max="16384" width="8.7265625" style="23"/>
  </cols>
  <sheetData>
    <row r="1" spans="1:12" ht="20" customHeight="1" x14ac:dyDescent="0.25">
      <c r="A1" s="22" t="s">
        <v>12</v>
      </c>
    </row>
    <row r="2" spans="1:12" ht="24.65" customHeight="1" x14ac:dyDescent="0.25">
      <c r="A2" s="2553" t="s">
        <v>949</v>
      </c>
      <c r="B2" s="2553" t="s">
        <v>14</v>
      </c>
      <c r="C2" s="2553" t="s">
        <v>14</v>
      </c>
      <c r="D2" s="2553" t="s">
        <v>14</v>
      </c>
      <c r="E2" s="2553" t="s">
        <v>14</v>
      </c>
      <c r="F2" s="2553" t="s">
        <v>14</v>
      </c>
      <c r="G2" s="2553" t="s">
        <v>14</v>
      </c>
      <c r="H2" s="2553" t="s">
        <v>14</v>
      </c>
      <c r="I2" s="2553" t="s">
        <v>14</v>
      </c>
      <c r="J2" s="2553" t="s">
        <v>14</v>
      </c>
      <c r="K2" s="2553" t="s">
        <v>14</v>
      </c>
      <c r="L2" s="2536" t="s">
        <v>14</v>
      </c>
    </row>
    <row r="3" spans="1:12" ht="12" customHeight="1" x14ac:dyDescent="0.25">
      <c r="A3" s="2087" t="s">
        <v>950</v>
      </c>
      <c r="B3" s="2088"/>
      <c r="C3" s="2089">
        <v>2025</v>
      </c>
      <c r="D3" s="2090"/>
      <c r="E3" s="2090"/>
      <c r="F3" s="2091"/>
      <c r="G3" s="2619">
        <v>2024</v>
      </c>
      <c r="H3" s="2620" t="s">
        <v>14</v>
      </c>
      <c r="I3" s="2620" t="s">
        <v>14</v>
      </c>
      <c r="J3" s="2621" t="s">
        <v>14</v>
      </c>
      <c r="K3" s="2538" t="s">
        <v>165</v>
      </c>
      <c r="L3" s="2538" t="s">
        <v>14</v>
      </c>
    </row>
    <row r="4" spans="1:12" ht="12" customHeight="1" x14ac:dyDescent="0.25">
      <c r="A4" s="2092" t="s">
        <v>560</v>
      </c>
      <c r="B4" s="2093" t="s">
        <v>167</v>
      </c>
      <c r="C4" s="2094" t="s">
        <v>168</v>
      </c>
      <c r="D4" s="2095" t="s">
        <v>169</v>
      </c>
      <c r="E4" s="2095" t="s">
        <v>170</v>
      </c>
      <c r="F4" s="2096" t="s">
        <v>171</v>
      </c>
      <c r="G4" s="2094" t="s">
        <v>172</v>
      </c>
      <c r="H4" s="2095" t="s">
        <v>173</v>
      </c>
      <c r="I4" s="2095" t="s">
        <v>174</v>
      </c>
      <c r="J4" s="2096" t="s">
        <v>175</v>
      </c>
      <c r="K4" s="2097">
        <v>2025</v>
      </c>
      <c r="L4" s="2098">
        <v>2024</v>
      </c>
    </row>
    <row r="5" spans="1:12" ht="15" customHeight="1" x14ac:dyDescent="0.25">
      <c r="A5" s="2099" t="s">
        <v>951</v>
      </c>
      <c r="B5" s="2100"/>
      <c r="C5" s="2101"/>
      <c r="D5" s="2102"/>
      <c r="E5" s="2102"/>
      <c r="F5" s="2103"/>
      <c r="G5" s="2101"/>
      <c r="H5" s="2102"/>
      <c r="I5" s="2102"/>
      <c r="J5" s="2103"/>
      <c r="K5" s="2104"/>
      <c r="L5" s="2105"/>
    </row>
    <row r="6" spans="1:12" ht="12" customHeight="1" x14ac:dyDescent="0.25">
      <c r="A6" s="2106" t="s">
        <v>952</v>
      </c>
      <c r="B6" s="2107">
        <v>5582</v>
      </c>
      <c r="C6" s="2108">
        <v>5586</v>
      </c>
      <c r="D6" s="1397">
        <v>5493</v>
      </c>
      <c r="E6" s="1397">
        <v>5270</v>
      </c>
      <c r="F6" s="2109">
        <v>5173</v>
      </c>
      <c r="G6" s="2108">
        <v>4923</v>
      </c>
      <c r="H6" s="1350">
        <v>4862</v>
      </c>
      <c r="I6" s="1350">
        <v>4694</v>
      </c>
      <c r="J6" s="2110">
        <v>4773</v>
      </c>
      <c r="K6" s="2111">
        <v>21522</v>
      </c>
      <c r="L6" s="2112">
        <v>19252</v>
      </c>
    </row>
    <row r="7" spans="1:12" ht="12" customHeight="1" x14ac:dyDescent="0.25">
      <c r="A7" s="2113" t="s">
        <v>264</v>
      </c>
      <c r="B7" s="2114">
        <v>4064</v>
      </c>
      <c r="C7" s="2115">
        <v>4217</v>
      </c>
      <c r="D7" s="1203">
        <v>3993</v>
      </c>
      <c r="E7" s="1203">
        <v>3810</v>
      </c>
      <c r="F7" s="2116">
        <v>4199</v>
      </c>
      <c r="G7" s="2115">
        <v>3603</v>
      </c>
      <c r="H7" s="1205">
        <v>3502</v>
      </c>
      <c r="I7" s="1205">
        <v>3653</v>
      </c>
      <c r="J7" s="2117">
        <v>3660</v>
      </c>
      <c r="K7" s="2118">
        <v>16219</v>
      </c>
      <c r="L7" s="2119">
        <v>14418</v>
      </c>
    </row>
    <row r="8" spans="1:12" ht="12" customHeight="1" x14ac:dyDescent="0.25">
      <c r="A8" s="2120" t="s">
        <v>953</v>
      </c>
      <c r="B8" s="2114">
        <v>9646</v>
      </c>
      <c r="C8" s="2115">
        <v>9803</v>
      </c>
      <c r="D8" s="1203">
        <v>9486</v>
      </c>
      <c r="E8" s="1203">
        <v>9080</v>
      </c>
      <c r="F8" s="2116">
        <v>9372</v>
      </c>
      <c r="G8" s="2115">
        <v>8526</v>
      </c>
      <c r="H8" s="1205">
        <v>8364</v>
      </c>
      <c r="I8" s="1205">
        <v>8347</v>
      </c>
      <c r="J8" s="2117">
        <v>8433</v>
      </c>
      <c r="K8" s="2118">
        <v>37741</v>
      </c>
      <c r="L8" s="2119">
        <v>33670</v>
      </c>
    </row>
    <row r="9" spans="1:12" ht="12" customHeight="1" x14ac:dyDescent="0.25">
      <c r="A9" s="2121" t="s">
        <v>954</v>
      </c>
      <c r="B9" s="2114">
        <v>1176</v>
      </c>
      <c r="C9" s="2115">
        <v>1113</v>
      </c>
      <c r="D9" s="1203">
        <v>1041</v>
      </c>
      <c r="E9" s="1203">
        <v>1398</v>
      </c>
      <c r="F9" s="2116">
        <v>1162</v>
      </c>
      <c r="G9" s="2115">
        <v>1030</v>
      </c>
      <c r="H9" s="1205">
        <v>1052</v>
      </c>
      <c r="I9" s="1205">
        <v>1007</v>
      </c>
      <c r="J9" s="2117">
        <v>962</v>
      </c>
      <c r="K9" s="2118">
        <v>4714</v>
      </c>
      <c r="L9" s="2119">
        <v>4051</v>
      </c>
    </row>
    <row r="10" spans="1:12" ht="12" customHeight="1" x14ac:dyDescent="0.25">
      <c r="A10" s="2122" t="s">
        <v>290</v>
      </c>
      <c r="B10" s="2114">
        <v>5299</v>
      </c>
      <c r="C10" s="2115">
        <v>5828</v>
      </c>
      <c r="D10" s="1203">
        <v>5089</v>
      </c>
      <c r="E10" s="1203">
        <v>5110</v>
      </c>
      <c r="F10" s="2116">
        <v>6491</v>
      </c>
      <c r="G10" s="2115">
        <v>5296</v>
      </c>
      <c r="H10" s="1205">
        <v>4949</v>
      </c>
      <c r="I10" s="1205">
        <v>4711</v>
      </c>
      <c r="J10" s="2117">
        <v>4739</v>
      </c>
      <c r="K10" s="2118">
        <v>22518</v>
      </c>
      <c r="L10" s="2119">
        <v>19695</v>
      </c>
    </row>
    <row r="11" spans="1:12" ht="12" customHeight="1" x14ac:dyDescent="0.25">
      <c r="A11" s="2121" t="s">
        <v>955</v>
      </c>
      <c r="B11" s="2114">
        <v>3171</v>
      </c>
      <c r="C11" s="2115">
        <v>2862</v>
      </c>
      <c r="D11" s="1203">
        <v>3356</v>
      </c>
      <c r="E11" s="1203">
        <v>2572</v>
      </c>
      <c r="F11" s="2116">
        <v>1719</v>
      </c>
      <c r="G11" s="2115">
        <v>2200</v>
      </c>
      <c r="H11" s="1205">
        <v>2363</v>
      </c>
      <c r="I11" s="1205">
        <v>2629</v>
      </c>
      <c r="J11" s="2117">
        <v>2732</v>
      </c>
      <c r="K11" s="2118">
        <v>10509</v>
      </c>
      <c r="L11" s="2119">
        <v>9924</v>
      </c>
    </row>
    <row r="12" spans="1:12" ht="12" customHeight="1" x14ac:dyDescent="0.25">
      <c r="A12" s="2122" t="s">
        <v>269</v>
      </c>
      <c r="B12" s="2114">
        <v>872</v>
      </c>
      <c r="C12" s="2115">
        <v>656</v>
      </c>
      <c r="D12" s="1203">
        <v>829</v>
      </c>
      <c r="E12" s="1203">
        <v>540</v>
      </c>
      <c r="F12" s="2116">
        <v>726</v>
      </c>
      <c r="G12" s="2115">
        <v>511</v>
      </c>
      <c r="H12" s="1205">
        <v>451</v>
      </c>
      <c r="I12" s="1205">
        <v>537</v>
      </c>
      <c r="J12" s="2117">
        <v>533</v>
      </c>
      <c r="K12" s="2118">
        <v>2751</v>
      </c>
      <c r="L12" s="2119">
        <v>2032</v>
      </c>
    </row>
    <row r="13" spans="1:12" ht="12" customHeight="1" x14ac:dyDescent="0.25">
      <c r="A13" s="2120" t="s">
        <v>956</v>
      </c>
      <c r="B13" s="2114">
        <v>2299</v>
      </c>
      <c r="C13" s="2115">
        <v>2206</v>
      </c>
      <c r="D13" s="1203">
        <v>2527</v>
      </c>
      <c r="E13" s="1203">
        <v>2032</v>
      </c>
      <c r="F13" s="2116">
        <v>993</v>
      </c>
      <c r="G13" s="2115">
        <v>1689</v>
      </c>
      <c r="H13" s="1205">
        <v>1912</v>
      </c>
      <c r="I13" s="1205">
        <v>2092</v>
      </c>
      <c r="J13" s="2117">
        <v>2199</v>
      </c>
      <c r="K13" s="2118">
        <v>7758</v>
      </c>
      <c r="L13" s="2119">
        <v>7892</v>
      </c>
    </row>
    <row r="14" spans="1:12" ht="12" customHeight="1" x14ac:dyDescent="0.25">
      <c r="A14" s="2121" t="s">
        <v>957</v>
      </c>
      <c r="B14" s="2114">
        <v>12</v>
      </c>
      <c r="C14" s="2123">
        <v>-13</v>
      </c>
      <c r="D14" s="1203">
        <v>80</v>
      </c>
      <c r="E14" s="1203">
        <v>56</v>
      </c>
      <c r="F14" s="2117">
        <v>-154</v>
      </c>
      <c r="G14" s="2115">
        <v>47</v>
      </c>
      <c r="H14" s="1205">
        <v>36</v>
      </c>
      <c r="I14" s="1205">
        <v>26</v>
      </c>
      <c r="J14" s="2117">
        <v>25</v>
      </c>
      <c r="K14" s="2124">
        <v>-31</v>
      </c>
      <c r="L14" s="2119">
        <v>134</v>
      </c>
    </row>
    <row r="15" spans="1:12" ht="12" customHeight="1" x14ac:dyDescent="0.25">
      <c r="A15" s="2122" t="s">
        <v>958</v>
      </c>
      <c r="B15" s="2114">
        <v>2287</v>
      </c>
      <c r="C15" s="2115">
        <v>2219</v>
      </c>
      <c r="D15" s="1203">
        <v>2447</v>
      </c>
      <c r="E15" s="1203">
        <v>1976</v>
      </c>
      <c r="F15" s="2116">
        <v>1147</v>
      </c>
      <c r="G15" s="2115">
        <v>1642</v>
      </c>
      <c r="H15" s="1205">
        <v>1876</v>
      </c>
      <c r="I15" s="1205">
        <v>2066</v>
      </c>
      <c r="J15" s="2117">
        <v>2174</v>
      </c>
      <c r="K15" s="2118">
        <v>7789</v>
      </c>
      <c r="L15" s="2119">
        <v>7758</v>
      </c>
    </row>
    <row r="16" spans="1:12" ht="12" customHeight="1" x14ac:dyDescent="0.25">
      <c r="A16" s="2122" t="s">
        <v>959</v>
      </c>
      <c r="B16" s="2114">
        <v>132</v>
      </c>
      <c r="C16" s="2115">
        <v>115</v>
      </c>
      <c r="D16" s="1203">
        <v>134</v>
      </c>
      <c r="E16" s="1203">
        <v>135</v>
      </c>
      <c r="F16" s="2116">
        <v>122</v>
      </c>
      <c r="G16" s="2115">
        <v>121</v>
      </c>
      <c r="H16" s="1205">
        <v>120</v>
      </c>
      <c r="I16" s="1205">
        <v>123</v>
      </c>
      <c r="J16" s="2117">
        <v>108</v>
      </c>
      <c r="K16" s="2118">
        <v>506</v>
      </c>
      <c r="L16" s="2119">
        <v>472</v>
      </c>
    </row>
    <row r="17" spans="1:12" ht="12" customHeight="1" x14ac:dyDescent="0.25">
      <c r="A17" s="2122" t="s">
        <v>960</v>
      </c>
      <c r="B17" s="2114">
        <v>2155</v>
      </c>
      <c r="C17" s="2115">
        <v>2104</v>
      </c>
      <c r="D17" s="1203">
        <v>2313</v>
      </c>
      <c r="E17" s="1203">
        <v>1841</v>
      </c>
      <c r="F17" s="2116">
        <v>1025</v>
      </c>
      <c r="G17" s="2115">
        <v>1521</v>
      </c>
      <c r="H17" s="1205">
        <v>1756</v>
      </c>
      <c r="I17" s="1205">
        <v>1943</v>
      </c>
      <c r="J17" s="2117">
        <v>2066</v>
      </c>
      <c r="K17" s="2118">
        <v>7283</v>
      </c>
      <c r="L17" s="2119">
        <v>7286</v>
      </c>
    </row>
    <row r="18" spans="1:12" ht="12" customHeight="1" x14ac:dyDescent="0.25">
      <c r="A18" s="2122"/>
      <c r="B18" s="2125"/>
      <c r="C18" s="2126"/>
      <c r="D18" s="2127"/>
      <c r="E18" s="2127"/>
      <c r="F18" s="2128"/>
      <c r="G18" s="2126"/>
      <c r="H18" s="2127"/>
      <c r="I18" s="2127"/>
      <c r="J18" s="2128"/>
      <c r="K18" s="2129"/>
      <c r="L18" s="2127"/>
    </row>
    <row r="19" spans="1:12" ht="15" customHeight="1" x14ac:dyDescent="0.25">
      <c r="A19" s="2130" t="s">
        <v>961</v>
      </c>
      <c r="B19" s="2131"/>
      <c r="C19" s="2132"/>
      <c r="D19" s="2133"/>
      <c r="E19" s="2133"/>
      <c r="F19" s="2134"/>
      <c r="G19" s="2132"/>
      <c r="H19" s="2133"/>
      <c r="I19" s="2133"/>
      <c r="J19" s="2134"/>
      <c r="K19" s="2129"/>
      <c r="L19" s="2133"/>
    </row>
    <row r="20" spans="1:12" ht="15" customHeight="1" x14ac:dyDescent="0.25">
      <c r="A20" s="2121" t="s">
        <v>962</v>
      </c>
      <c r="B20" s="2131"/>
      <c r="C20" s="2132"/>
      <c r="D20" s="2133"/>
      <c r="E20" s="2133"/>
      <c r="F20" s="2134"/>
      <c r="G20" s="2132"/>
      <c r="H20" s="2133"/>
      <c r="I20" s="2133"/>
      <c r="J20" s="2134"/>
      <c r="K20" s="2129"/>
      <c r="L20" s="2133"/>
    </row>
    <row r="21" spans="1:12" ht="12" customHeight="1" x14ac:dyDescent="0.25">
      <c r="A21" s="2135" t="s">
        <v>963</v>
      </c>
      <c r="B21" s="2136">
        <v>423</v>
      </c>
      <c r="C21" s="2123">
        <v>-45</v>
      </c>
      <c r="D21" s="1205">
        <v>0</v>
      </c>
      <c r="E21" s="1205">
        <v>9</v>
      </c>
      <c r="F21" s="2117">
        <v>0</v>
      </c>
      <c r="G21" s="2123">
        <v>0</v>
      </c>
      <c r="H21" s="1203">
        <v>143</v>
      </c>
      <c r="I21" s="1205">
        <v>0</v>
      </c>
      <c r="J21" s="2117">
        <v>0</v>
      </c>
      <c r="K21" s="2124">
        <v>-36</v>
      </c>
      <c r="L21" s="2137">
        <v>143</v>
      </c>
    </row>
    <row r="22" spans="1:12" ht="12" customHeight="1" x14ac:dyDescent="0.25">
      <c r="A22" s="2135" t="s">
        <v>964</v>
      </c>
      <c r="B22" s="2136">
        <v>8</v>
      </c>
      <c r="C22" s="2123">
        <v>9</v>
      </c>
      <c r="D22" s="1205">
        <v>8</v>
      </c>
      <c r="E22" s="1205">
        <v>9</v>
      </c>
      <c r="F22" s="2117">
        <v>0</v>
      </c>
      <c r="G22" s="2123">
        <v>0</v>
      </c>
      <c r="H22" s="1205">
        <v>0</v>
      </c>
      <c r="I22" s="1205">
        <v>0</v>
      </c>
      <c r="J22" s="2117">
        <v>0</v>
      </c>
      <c r="K22" s="2115">
        <v>26</v>
      </c>
      <c r="L22" s="1205">
        <v>0</v>
      </c>
    </row>
    <row r="23" spans="1:12" ht="16.5" customHeight="1" x14ac:dyDescent="0.25">
      <c r="A23" s="2121" t="s">
        <v>965</v>
      </c>
      <c r="B23" s="2136">
        <v>431</v>
      </c>
      <c r="C23" s="2123">
        <v>-36</v>
      </c>
      <c r="D23" s="1205">
        <v>8</v>
      </c>
      <c r="E23" s="1205">
        <v>18</v>
      </c>
      <c r="F23" s="2117">
        <v>0</v>
      </c>
      <c r="G23" s="2123">
        <v>0</v>
      </c>
      <c r="H23" s="1203">
        <v>143</v>
      </c>
      <c r="I23" s="1205">
        <v>0</v>
      </c>
      <c r="J23" s="2117">
        <v>0</v>
      </c>
      <c r="K23" s="2123">
        <v>-10</v>
      </c>
      <c r="L23" s="2137">
        <v>143</v>
      </c>
    </row>
    <row r="24" spans="1:12" ht="12" customHeight="1" x14ac:dyDescent="0.25">
      <c r="A24" s="2121" t="s">
        <v>966</v>
      </c>
      <c r="B24" s="2138"/>
      <c r="C24" s="2123"/>
      <c r="D24" s="1205"/>
      <c r="E24" s="1205"/>
      <c r="F24" s="2117"/>
      <c r="G24" s="2123"/>
      <c r="H24" s="1205"/>
      <c r="I24" s="1205"/>
      <c r="J24" s="2117"/>
      <c r="K24" s="2124"/>
      <c r="L24" s="2119"/>
    </row>
    <row r="25" spans="1:12" ht="13" customHeight="1" x14ac:dyDescent="0.25">
      <c r="A25" s="2135" t="s">
        <v>963</v>
      </c>
      <c r="B25" s="2136">
        <v>11</v>
      </c>
      <c r="C25" s="2123">
        <v>57</v>
      </c>
      <c r="D25" s="1205">
        <v>-23</v>
      </c>
      <c r="E25" s="1205">
        <v>26</v>
      </c>
      <c r="F25" s="2139">
        <v>1362</v>
      </c>
      <c r="G25" s="2123">
        <v>0</v>
      </c>
      <c r="H25" s="1205">
        <v>-7</v>
      </c>
      <c r="I25" s="1205">
        <v>0</v>
      </c>
      <c r="J25" s="2117">
        <v>0</v>
      </c>
      <c r="K25" s="2118">
        <v>1422</v>
      </c>
      <c r="L25" s="2119">
        <v>-7</v>
      </c>
    </row>
    <row r="26" spans="1:12" ht="12" customHeight="1" x14ac:dyDescent="0.25">
      <c r="A26" s="2135" t="s">
        <v>967</v>
      </c>
      <c r="B26" s="2138">
        <v>0</v>
      </c>
      <c r="C26" s="2123">
        <v>373</v>
      </c>
      <c r="D26" s="1205">
        <v>0</v>
      </c>
      <c r="E26" s="1205">
        <v>0</v>
      </c>
      <c r="F26" s="2117">
        <v>0</v>
      </c>
      <c r="G26" s="2115">
        <v>53</v>
      </c>
      <c r="H26" s="1205">
        <v>0</v>
      </c>
      <c r="I26" s="1205">
        <v>0</v>
      </c>
      <c r="J26" s="2117">
        <v>0</v>
      </c>
      <c r="K26" s="2118">
        <v>373</v>
      </c>
      <c r="L26" s="2137">
        <v>53</v>
      </c>
    </row>
    <row r="27" spans="1:12" ht="12" customHeight="1" x14ac:dyDescent="0.25">
      <c r="A27" s="2135" t="s">
        <v>968</v>
      </c>
      <c r="B27" s="2138">
        <v>0</v>
      </c>
      <c r="C27" s="2123">
        <v>74</v>
      </c>
      <c r="D27" s="1205">
        <v>0</v>
      </c>
      <c r="E27" s="1205">
        <v>0</v>
      </c>
      <c r="F27" s="2117">
        <v>0</v>
      </c>
      <c r="G27" s="2123">
        <v>0</v>
      </c>
      <c r="H27" s="1203">
        <v>176</v>
      </c>
      <c r="I27" s="1205">
        <v>0</v>
      </c>
      <c r="J27" s="2117">
        <v>0</v>
      </c>
      <c r="K27" s="2118">
        <v>74</v>
      </c>
      <c r="L27" s="2137">
        <v>176</v>
      </c>
    </row>
    <row r="28" spans="1:12" ht="12" customHeight="1" x14ac:dyDescent="0.25">
      <c r="A28" s="2135" t="s">
        <v>964</v>
      </c>
      <c r="B28" s="2136">
        <v>15</v>
      </c>
      <c r="C28" s="2123">
        <v>16</v>
      </c>
      <c r="D28" s="2140">
        <v>17</v>
      </c>
      <c r="E28" s="1205">
        <v>17</v>
      </c>
      <c r="F28" s="2139">
        <v>18</v>
      </c>
      <c r="G28" s="2115">
        <v>19</v>
      </c>
      <c r="H28" s="1203">
        <v>17</v>
      </c>
      <c r="I28" s="1203">
        <v>18</v>
      </c>
      <c r="J28" s="2116">
        <v>18</v>
      </c>
      <c r="K28" s="2118">
        <v>68</v>
      </c>
      <c r="L28" s="2137">
        <v>72</v>
      </c>
    </row>
    <row r="29" spans="1:12" ht="12" customHeight="1" x14ac:dyDescent="0.25">
      <c r="A29" s="2135" t="s">
        <v>969</v>
      </c>
      <c r="B29" s="2138">
        <v>0</v>
      </c>
      <c r="C29" s="2123">
        <v>0</v>
      </c>
      <c r="D29" s="1205">
        <v>0</v>
      </c>
      <c r="E29" s="1205">
        <v>0</v>
      </c>
      <c r="F29" s="2117">
        <v>0</v>
      </c>
      <c r="G29" s="2115">
        <v>440</v>
      </c>
      <c r="H29" s="1205">
        <v>0</v>
      </c>
      <c r="I29" s="1205">
        <v>0</v>
      </c>
      <c r="J29" s="2117">
        <v>0</v>
      </c>
      <c r="K29" s="2124">
        <v>0</v>
      </c>
      <c r="L29" s="2137">
        <v>440</v>
      </c>
    </row>
    <row r="30" spans="1:12" ht="14.5" customHeight="1" x14ac:dyDescent="0.25">
      <c r="A30" s="2121" t="s">
        <v>970</v>
      </c>
      <c r="B30" s="2136">
        <v>26</v>
      </c>
      <c r="C30" s="2123">
        <v>520</v>
      </c>
      <c r="D30" s="1205">
        <v>-6</v>
      </c>
      <c r="E30" s="2140">
        <v>43</v>
      </c>
      <c r="F30" s="2139">
        <v>1380</v>
      </c>
      <c r="G30" s="2115">
        <v>512</v>
      </c>
      <c r="H30" s="1203">
        <v>186</v>
      </c>
      <c r="I30" s="1203">
        <v>18</v>
      </c>
      <c r="J30" s="2116">
        <v>18</v>
      </c>
      <c r="K30" s="2115">
        <v>1937</v>
      </c>
      <c r="L30" s="2137">
        <v>734</v>
      </c>
    </row>
    <row r="31" spans="1:12" ht="12" customHeight="1" x14ac:dyDescent="0.25">
      <c r="A31" s="2120" t="s">
        <v>971</v>
      </c>
      <c r="B31" s="2136">
        <v>457</v>
      </c>
      <c r="C31" s="2123">
        <v>484</v>
      </c>
      <c r="D31" s="2140">
        <v>2</v>
      </c>
      <c r="E31" s="2140">
        <v>61</v>
      </c>
      <c r="F31" s="2139">
        <v>1380</v>
      </c>
      <c r="G31" s="2115">
        <v>512</v>
      </c>
      <c r="H31" s="1203">
        <v>329</v>
      </c>
      <c r="I31" s="1203">
        <v>18</v>
      </c>
      <c r="J31" s="2116">
        <v>18</v>
      </c>
      <c r="K31" s="2141">
        <v>1927</v>
      </c>
      <c r="L31" s="2137">
        <v>877</v>
      </c>
    </row>
    <row r="32" spans="1:12" ht="12" customHeight="1" x14ac:dyDescent="0.25">
      <c r="A32" s="2121" t="s">
        <v>972</v>
      </c>
      <c r="B32" s="2138"/>
      <c r="C32" s="2123"/>
      <c r="D32" s="1205"/>
      <c r="E32" s="1205"/>
      <c r="F32" s="2117"/>
      <c r="G32" s="2123"/>
      <c r="H32" s="1205"/>
      <c r="I32" s="1205"/>
      <c r="J32" s="2117"/>
      <c r="K32" s="2124">
        <v>0</v>
      </c>
      <c r="L32" s="2119"/>
    </row>
    <row r="33" spans="1:12" ht="12" customHeight="1" x14ac:dyDescent="0.25">
      <c r="A33" s="2135" t="s">
        <v>963</v>
      </c>
      <c r="B33" s="2138">
        <v>-57</v>
      </c>
      <c r="C33" s="2123">
        <v>-4</v>
      </c>
      <c r="D33" s="1205">
        <v>-6</v>
      </c>
      <c r="E33" s="1205">
        <v>-15</v>
      </c>
      <c r="F33" s="2117">
        <v>-7</v>
      </c>
      <c r="G33" s="2142">
        <v>0</v>
      </c>
      <c r="H33" s="1205">
        <v>-46</v>
      </c>
      <c r="I33" s="1205">
        <v>0</v>
      </c>
      <c r="J33" s="2117">
        <v>0</v>
      </c>
      <c r="K33" s="2143">
        <v>-32</v>
      </c>
      <c r="L33" s="2119">
        <v>-46</v>
      </c>
    </row>
    <row r="34" spans="1:12" ht="12" customHeight="1" x14ac:dyDescent="0.25">
      <c r="A34" s="2135" t="s">
        <v>967</v>
      </c>
      <c r="B34" s="2144">
        <v>0</v>
      </c>
      <c r="C34" s="2142">
        <v>-103</v>
      </c>
      <c r="D34" s="2145">
        <v>0</v>
      </c>
      <c r="E34" s="2145">
        <v>0</v>
      </c>
      <c r="F34" s="2146">
        <v>0</v>
      </c>
      <c r="G34" s="2142">
        <v>-15</v>
      </c>
      <c r="H34" s="2145">
        <v>0</v>
      </c>
      <c r="I34" s="2145">
        <v>0</v>
      </c>
      <c r="J34" s="2146">
        <v>0</v>
      </c>
      <c r="K34" s="2143">
        <v>-103</v>
      </c>
      <c r="L34" s="2119">
        <v>-15</v>
      </c>
    </row>
    <row r="35" spans="1:12" ht="12" customHeight="1" x14ac:dyDescent="0.25">
      <c r="A35" s="2135" t="s">
        <v>964</v>
      </c>
      <c r="B35" s="2138">
        <v>-4</v>
      </c>
      <c r="C35" s="2123">
        <v>-5</v>
      </c>
      <c r="D35" s="1205">
        <v>-5</v>
      </c>
      <c r="E35" s="1205">
        <v>-6</v>
      </c>
      <c r="F35" s="2117">
        <v>-4</v>
      </c>
      <c r="G35" s="2123">
        <v>-6</v>
      </c>
      <c r="H35" s="1205">
        <v>-4</v>
      </c>
      <c r="I35" s="1205">
        <v>-5</v>
      </c>
      <c r="J35" s="2117">
        <v>-5</v>
      </c>
      <c r="K35" s="2143">
        <v>-20</v>
      </c>
      <c r="L35" s="2119">
        <v>-20</v>
      </c>
    </row>
    <row r="36" spans="1:12" ht="12" customHeight="1" x14ac:dyDescent="0.25">
      <c r="A36" s="2135" t="s">
        <v>968</v>
      </c>
      <c r="B36" s="2144">
        <v>0</v>
      </c>
      <c r="C36" s="2142">
        <v>-20</v>
      </c>
      <c r="D36" s="2145">
        <v>0</v>
      </c>
      <c r="E36" s="2145">
        <v>0</v>
      </c>
      <c r="F36" s="2146">
        <v>0</v>
      </c>
      <c r="G36" s="2142">
        <v>0</v>
      </c>
      <c r="H36" s="2145">
        <v>0</v>
      </c>
      <c r="I36" s="2145">
        <v>0</v>
      </c>
      <c r="J36" s="2146">
        <v>0</v>
      </c>
      <c r="K36" s="2143">
        <v>-20</v>
      </c>
      <c r="L36" s="2147">
        <v>0</v>
      </c>
    </row>
    <row r="37" spans="1:12" ht="12" customHeight="1" x14ac:dyDescent="0.25">
      <c r="A37" s="2135" t="s">
        <v>969</v>
      </c>
      <c r="B37" s="2144">
        <v>0</v>
      </c>
      <c r="C37" s="2142">
        <v>0</v>
      </c>
      <c r="D37" s="2145">
        <v>0</v>
      </c>
      <c r="E37" s="2145">
        <v>0</v>
      </c>
      <c r="F37" s="2146">
        <v>0</v>
      </c>
      <c r="G37" s="2142">
        <v>-61</v>
      </c>
      <c r="H37" s="2145">
        <v>0</v>
      </c>
      <c r="I37" s="2145">
        <v>0</v>
      </c>
      <c r="J37" s="2146">
        <v>0</v>
      </c>
      <c r="K37" s="2143">
        <v>0</v>
      </c>
      <c r="L37" s="2119">
        <v>-61</v>
      </c>
    </row>
    <row r="38" spans="1:12" ht="12" customHeight="1" x14ac:dyDescent="0.25">
      <c r="A38" s="2120" t="s">
        <v>973</v>
      </c>
      <c r="B38" s="2138">
        <v>-61</v>
      </c>
      <c r="C38" s="2123">
        <v>-132</v>
      </c>
      <c r="D38" s="1205">
        <v>-11</v>
      </c>
      <c r="E38" s="1205">
        <v>-21</v>
      </c>
      <c r="F38" s="2117">
        <v>-11</v>
      </c>
      <c r="G38" s="2123">
        <v>-82</v>
      </c>
      <c r="H38" s="1205">
        <v>-50</v>
      </c>
      <c r="I38" s="1205">
        <v>-5</v>
      </c>
      <c r="J38" s="2117">
        <v>-5</v>
      </c>
      <c r="K38" s="2124">
        <v>-175</v>
      </c>
      <c r="L38" s="2119">
        <v>-142</v>
      </c>
    </row>
    <row r="39" spans="1:12" ht="12" customHeight="1" x14ac:dyDescent="0.25">
      <c r="A39" s="2120" t="s">
        <v>974</v>
      </c>
      <c r="B39" s="2114">
        <v>396</v>
      </c>
      <c r="C39" s="2115">
        <v>352</v>
      </c>
      <c r="D39" s="1205">
        <v>-9</v>
      </c>
      <c r="E39" s="1203">
        <v>40</v>
      </c>
      <c r="F39" s="2116">
        <v>1369</v>
      </c>
      <c r="G39" s="2115">
        <v>430</v>
      </c>
      <c r="H39" s="1203">
        <v>279</v>
      </c>
      <c r="I39" s="1203">
        <v>13</v>
      </c>
      <c r="J39" s="2116">
        <v>13</v>
      </c>
      <c r="K39" s="2141">
        <v>1752</v>
      </c>
      <c r="L39" s="2148">
        <v>735</v>
      </c>
    </row>
    <row r="40" spans="1:12" ht="12" customHeight="1" x14ac:dyDescent="0.25">
      <c r="A40" s="2121" t="s">
        <v>975</v>
      </c>
      <c r="B40" s="2138">
        <v>-10</v>
      </c>
      <c r="C40" s="2123">
        <v>-53</v>
      </c>
      <c r="D40" s="1203">
        <v>37</v>
      </c>
      <c r="E40" s="1203">
        <v>16</v>
      </c>
      <c r="F40" s="2117">
        <v>-191</v>
      </c>
      <c r="G40" s="2123">
        <v>0</v>
      </c>
      <c r="H40" s="1205">
        <v>-2</v>
      </c>
      <c r="I40" s="1205">
        <v>0</v>
      </c>
      <c r="J40" s="2117">
        <v>0</v>
      </c>
      <c r="K40" s="2124">
        <v>-191</v>
      </c>
      <c r="L40" s="2119">
        <v>-2</v>
      </c>
    </row>
    <row r="41" spans="1:12" ht="33.75" customHeight="1" x14ac:dyDescent="0.25">
      <c r="A41" s="2120" t="s">
        <v>976</v>
      </c>
      <c r="B41" s="2114">
        <v>386</v>
      </c>
      <c r="C41" s="2115">
        <v>299</v>
      </c>
      <c r="D41" s="1203">
        <v>28</v>
      </c>
      <c r="E41" s="1203">
        <v>56</v>
      </c>
      <c r="F41" s="2116">
        <v>1178</v>
      </c>
      <c r="G41" s="2115">
        <v>430</v>
      </c>
      <c r="H41" s="1203">
        <v>277</v>
      </c>
      <c r="I41" s="1203">
        <v>13</v>
      </c>
      <c r="J41" s="2116">
        <v>13</v>
      </c>
      <c r="K41" s="2141">
        <v>1561</v>
      </c>
      <c r="L41" s="2148">
        <v>733</v>
      </c>
    </row>
    <row r="42" spans="1:12" ht="12" customHeight="1" x14ac:dyDescent="0.25">
      <c r="A42" s="2149"/>
      <c r="B42" s="2150"/>
      <c r="C42" s="2151"/>
      <c r="D42" s="1208"/>
      <c r="E42" s="1208"/>
      <c r="F42" s="2152"/>
      <c r="G42" s="2151"/>
      <c r="H42" s="1208"/>
      <c r="I42" s="1208"/>
      <c r="J42" s="2152"/>
      <c r="K42" s="2153"/>
      <c r="L42" s="1208"/>
    </row>
    <row r="43" spans="1:12" ht="15" customHeight="1" x14ac:dyDescent="0.25">
      <c r="A43" s="2130" t="s">
        <v>977</v>
      </c>
      <c r="B43" s="2154"/>
      <c r="C43" s="2155"/>
      <c r="D43" s="2156"/>
      <c r="E43" s="2156"/>
      <c r="F43" s="2157"/>
      <c r="G43" s="2155"/>
      <c r="H43" s="2156"/>
      <c r="I43" s="2156"/>
      <c r="J43" s="2157"/>
      <c r="K43" s="2158"/>
      <c r="L43" s="2159"/>
    </row>
    <row r="44" spans="1:12" ht="12" customHeight="1" x14ac:dyDescent="0.25">
      <c r="A44" s="2121" t="s">
        <v>978</v>
      </c>
      <c r="B44" s="2160">
        <v>5582</v>
      </c>
      <c r="C44" s="2161">
        <v>5586</v>
      </c>
      <c r="D44" s="1200">
        <v>5493</v>
      </c>
      <c r="E44" s="1200">
        <v>5270</v>
      </c>
      <c r="F44" s="2162">
        <v>5173</v>
      </c>
      <c r="G44" s="2161">
        <v>4923</v>
      </c>
      <c r="H44" s="1200">
        <v>4862</v>
      </c>
      <c r="I44" s="1200">
        <v>4694</v>
      </c>
      <c r="J44" s="2162">
        <v>4773</v>
      </c>
      <c r="K44" s="2163">
        <v>21522</v>
      </c>
      <c r="L44" s="2137">
        <v>19252</v>
      </c>
    </row>
    <row r="45" spans="1:12" ht="12" customHeight="1" x14ac:dyDescent="0.25">
      <c r="A45" s="2113" t="s">
        <v>979</v>
      </c>
      <c r="B45" s="2114">
        <v>4495</v>
      </c>
      <c r="C45" s="2115">
        <v>4181</v>
      </c>
      <c r="D45" s="1203">
        <v>4001</v>
      </c>
      <c r="E45" s="1203">
        <v>3828</v>
      </c>
      <c r="F45" s="2116">
        <v>4199</v>
      </c>
      <c r="G45" s="2115">
        <v>3603</v>
      </c>
      <c r="H45" s="1203">
        <v>3645</v>
      </c>
      <c r="I45" s="1203">
        <v>3653</v>
      </c>
      <c r="J45" s="2162">
        <v>3660</v>
      </c>
      <c r="K45" s="2118">
        <v>16209</v>
      </c>
      <c r="L45" s="2137">
        <v>14561</v>
      </c>
    </row>
    <row r="46" spans="1:12" ht="12" customHeight="1" x14ac:dyDescent="0.25">
      <c r="A46" s="2120" t="s">
        <v>980</v>
      </c>
      <c r="B46" s="2114">
        <v>10077</v>
      </c>
      <c r="C46" s="2115">
        <v>9767</v>
      </c>
      <c r="D46" s="1203">
        <v>9494</v>
      </c>
      <c r="E46" s="1203">
        <v>9098</v>
      </c>
      <c r="F46" s="2116">
        <v>9372</v>
      </c>
      <c r="G46" s="2115">
        <v>8526</v>
      </c>
      <c r="H46" s="1203">
        <v>8507</v>
      </c>
      <c r="I46" s="1203">
        <v>8347</v>
      </c>
      <c r="J46" s="2116">
        <v>8433</v>
      </c>
      <c r="K46" s="2118">
        <v>37731</v>
      </c>
      <c r="L46" s="2137">
        <v>33813</v>
      </c>
    </row>
    <row r="47" spans="1:12" ht="12" customHeight="1" x14ac:dyDescent="0.25">
      <c r="A47" s="2121" t="s">
        <v>981</v>
      </c>
      <c r="B47" s="2114">
        <v>1176</v>
      </c>
      <c r="C47" s="2115">
        <v>1113</v>
      </c>
      <c r="D47" s="1203">
        <v>1041</v>
      </c>
      <c r="E47" s="1203">
        <v>1398</v>
      </c>
      <c r="F47" s="2116">
        <v>1162</v>
      </c>
      <c r="G47" s="2115">
        <v>1030</v>
      </c>
      <c r="H47" s="1203">
        <v>1052</v>
      </c>
      <c r="I47" s="1203">
        <v>1007</v>
      </c>
      <c r="J47" s="2116">
        <v>962</v>
      </c>
      <c r="K47" s="2118">
        <v>4714</v>
      </c>
      <c r="L47" s="2137">
        <v>4051</v>
      </c>
    </row>
    <row r="48" spans="1:12" ht="12" customHeight="1" x14ac:dyDescent="0.25">
      <c r="A48" s="2122" t="s">
        <v>982</v>
      </c>
      <c r="B48" s="2114">
        <v>5273</v>
      </c>
      <c r="C48" s="2115">
        <v>5308</v>
      </c>
      <c r="D48" s="1203">
        <v>5095</v>
      </c>
      <c r="E48" s="1203">
        <v>5067</v>
      </c>
      <c r="F48" s="2116">
        <v>5111</v>
      </c>
      <c r="G48" s="2115">
        <v>4784</v>
      </c>
      <c r="H48" s="1203">
        <v>4763</v>
      </c>
      <c r="I48" s="1203">
        <v>4693</v>
      </c>
      <c r="J48" s="2116">
        <v>4721</v>
      </c>
      <c r="K48" s="2118">
        <v>20581</v>
      </c>
      <c r="L48" s="2137">
        <v>18961</v>
      </c>
    </row>
    <row r="49" spans="1:12" ht="12" customHeight="1" x14ac:dyDescent="0.25">
      <c r="A49" s="2121" t="s">
        <v>983</v>
      </c>
      <c r="B49" s="2114">
        <v>3628</v>
      </c>
      <c r="C49" s="2115">
        <v>3346</v>
      </c>
      <c r="D49" s="1203">
        <v>3358</v>
      </c>
      <c r="E49" s="1203">
        <v>2633</v>
      </c>
      <c r="F49" s="2116">
        <v>3099</v>
      </c>
      <c r="G49" s="2115">
        <v>2712</v>
      </c>
      <c r="H49" s="1203">
        <v>2692</v>
      </c>
      <c r="I49" s="1203">
        <v>2647</v>
      </c>
      <c r="J49" s="2116">
        <v>2750</v>
      </c>
      <c r="K49" s="2118">
        <v>12436</v>
      </c>
      <c r="L49" s="2137">
        <v>10801</v>
      </c>
    </row>
    <row r="50" spans="1:12" ht="12" customHeight="1" x14ac:dyDescent="0.25">
      <c r="A50" s="2122" t="s">
        <v>984</v>
      </c>
      <c r="B50" s="2114">
        <v>933</v>
      </c>
      <c r="C50" s="2115">
        <v>788</v>
      </c>
      <c r="D50" s="1203">
        <v>840</v>
      </c>
      <c r="E50" s="1203">
        <v>561</v>
      </c>
      <c r="F50" s="2116">
        <v>737</v>
      </c>
      <c r="G50" s="2115">
        <v>593</v>
      </c>
      <c r="H50" s="1203">
        <v>501</v>
      </c>
      <c r="I50" s="1203">
        <v>542</v>
      </c>
      <c r="J50" s="2116">
        <v>538</v>
      </c>
      <c r="K50" s="2118">
        <v>2926</v>
      </c>
      <c r="L50" s="2137">
        <v>2174</v>
      </c>
    </row>
    <row r="51" spans="1:12" ht="12" customHeight="1" x14ac:dyDescent="0.25">
      <c r="A51" s="2120" t="s">
        <v>985</v>
      </c>
      <c r="B51" s="2114">
        <v>2695</v>
      </c>
      <c r="C51" s="2115">
        <v>2558</v>
      </c>
      <c r="D51" s="1203">
        <v>2518</v>
      </c>
      <c r="E51" s="1203">
        <v>2072</v>
      </c>
      <c r="F51" s="2116">
        <v>2362</v>
      </c>
      <c r="G51" s="2115">
        <v>2119</v>
      </c>
      <c r="H51" s="1203">
        <v>2191</v>
      </c>
      <c r="I51" s="1203">
        <v>2105</v>
      </c>
      <c r="J51" s="2116">
        <v>2212</v>
      </c>
      <c r="K51" s="2118">
        <v>9510</v>
      </c>
      <c r="L51" s="2137">
        <v>8627</v>
      </c>
    </row>
    <row r="52" spans="1:12" ht="12" customHeight="1" x14ac:dyDescent="0.25">
      <c r="A52" s="2121" t="s">
        <v>986</v>
      </c>
      <c r="B52" s="2114">
        <v>22</v>
      </c>
      <c r="C52" s="2115">
        <v>40</v>
      </c>
      <c r="D52" s="1203">
        <v>43</v>
      </c>
      <c r="E52" s="1203">
        <v>40</v>
      </c>
      <c r="F52" s="2116">
        <v>37</v>
      </c>
      <c r="G52" s="2115">
        <v>47</v>
      </c>
      <c r="H52" s="1203">
        <v>38</v>
      </c>
      <c r="I52" s="1203">
        <v>26</v>
      </c>
      <c r="J52" s="2116">
        <v>25</v>
      </c>
      <c r="K52" s="2118">
        <v>160</v>
      </c>
      <c r="L52" s="2137">
        <v>136</v>
      </c>
    </row>
    <row r="53" spans="1:12" ht="12" customHeight="1" x14ac:dyDescent="0.25">
      <c r="A53" s="2121" t="s">
        <v>987</v>
      </c>
      <c r="B53" s="2114">
        <v>2673</v>
      </c>
      <c r="C53" s="2115">
        <v>2518</v>
      </c>
      <c r="D53" s="1203">
        <v>2475</v>
      </c>
      <c r="E53" s="1203">
        <v>2032</v>
      </c>
      <c r="F53" s="2116">
        <v>2325</v>
      </c>
      <c r="G53" s="2115">
        <v>2072</v>
      </c>
      <c r="H53" s="1203">
        <v>2153</v>
      </c>
      <c r="I53" s="1203">
        <v>2079</v>
      </c>
      <c r="J53" s="2116">
        <v>2187</v>
      </c>
      <c r="K53" s="2118">
        <v>9350</v>
      </c>
      <c r="L53" s="2137">
        <v>8491</v>
      </c>
    </row>
    <row r="54" spans="1:12" ht="12" customHeight="1" x14ac:dyDescent="0.25">
      <c r="A54" s="2121" t="s">
        <v>988</v>
      </c>
      <c r="B54" s="2114">
        <v>132</v>
      </c>
      <c r="C54" s="2164">
        <v>115</v>
      </c>
      <c r="D54" s="2165">
        <v>134</v>
      </c>
      <c r="E54" s="2165">
        <v>135</v>
      </c>
      <c r="F54" s="2116">
        <v>122</v>
      </c>
      <c r="G54" s="2115">
        <v>121</v>
      </c>
      <c r="H54" s="2165">
        <v>120</v>
      </c>
      <c r="I54" s="2165">
        <v>123</v>
      </c>
      <c r="J54" s="2116">
        <v>108</v>
      </c>
      <c r="K54" s="2118">
        <v>506</v>
      </c>
      <c r="L54" s="2137">
        <v>472</v>
      </c>
    </row>
    <row r="55" spans="1:12" ht="12" customHeight="1" x14ac:dyDescent="0.25">
      <c r="A55" s="2166" t="s">
        <v>989</v>
      </c>
      <c r="B55" s="2114">
        <v>2541</v>
      </c>
      <c r="C55" s="2115">
        <v>2403</v>
      </c>
      <c r="D55" s="1203">
        <v>2341</v>
      </c>
      <c r="E55" s="1203">
        <v>1897</v>
      </c>
      <c r="F55" s="2116">
        <v>2203</v>
      </c>
      <c r="G55" s="2115">
        <v>1951</v>
      </c>
      <c r="H55" s="1203">
        <v>2033</v>
      </c>
      <c r="I55" s="1203">
        <v>1956</v>
      </c>
      <c r="J55" s="2116">
        <v>2079</v>
      </c>
      <c r="K55" s="2118">
        <v>8844</v>
      </c>
      <c r="L55" s="2119">
        <v>8019</v>
      </c>
    </row>
  </sheetData>
  <mergeCells count="3">
    <mergeCell ref="A2:L2"/>
    <mergeCell ref="G3:J3"/>
    <mergeCell ref="K3:L3"/>
  </mergeCells>
  <hyperlinks>
    <hyperlink ref="A1" location="ToC!A2" display="Back to Table of Contents" xr:uid="{9561DF97-BB3F-454E-887E-064D815BC8B0}"/>
  </hyperlinks>
  <pageMargins left="0.5" right="0.5" top="0.5" bottom="0.5" header="0.25" footer="0.25"/>
  <pageSetup scale="61" orientation="landscape" r:id="rId1"/>
  <headerFooter>
    <oddFooter>&amp;L&amp;G&amp;C&amp;"Scotia,Regular"&amp;9Supplementary Financial Information (SFI)&amp;R33&amp;"Scotia,Regular"&amp;7</oddFooter>
  </headerFooter>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705DB-E6EA-4E46-9F8A-AB78E1019825}">
  <sheetPr>
    <pageSetUpPr fitToPage="1"/>
  </sheetPr>
  <dimension ref="A1:L55"/>
  <sheetViews>
    <sheetView showGridLines="0" zoomScaleNormal="100" workbookViewId="0">
      <selection activeCell="A28" sqref="A28"/>
    </sheetView>
  </sheetViews>
  <sheetFormatPr defaultRowHeight="12.5" x14ac:dyDescent="0.25"/>
  <cols>
    <col min="1" max="1" width="85.7265625" style="23" customWidth="1"/>
    <col min="2" max="6" width="12.54296875" style="23" customWidth="1"/>
    <col min="7" max="7" width="12.453125" style="23" customWidth="1"/>
    <col min="8" max="12" width="12.54296875" style="23" customWidth="1"/>
    <col min="13" max="16384" width="8.7265625" style="23"/>
  </cols>
  <sheetData>
    <row r="1" spans="1:12" ht="20" customHeight="1" x14ac:dyDescent="0.25">
      <c r="A1" s="22" t="s">
        <v>12</v>
      </c>
    </row>
    <row r="2" spans="1:12" ht="24.65" customHeight="1" x14ac:dyDescent="0.25">
      <c r="A2" s="2553" t="s">
        <v>949</v>
      </c>
      <c r="B2" s="2553" t="s">
        <v>14</v>
      </c>
      <c r="C2" s="2553" t="s">
        <v>14</v>
      </c>
      <c r="D2" s="2553" t="s">
        <v>14</v>
      </c>
      <c r="E2" s="2553" t="s">
        <v>14</v>
      </c>
      <c r="F2" s="2553" t="s">
        <v>14</v>
      </c>
      <c r="G2" s="2553" t="s">
        <v>14</v>
      </c>
      <c r="H2" s="2553" t="s">
        <v>14</v>
      </c>
      <c r="I2" s="2553" t="s">
        <v>14</v>
      </c>
      <c r="J2" s="2553" t="s">
        <v>14</v>
      </c>
      <c r="K2" s="2553" t="s">
        <v>14</v>
      </c>
      <c r="L2" s="2536" t="s">
        <v>14</v>
      </c>
    </row>
    <row r="3" spans="1:12" ht="14.15" customHeight="1" x14ac:dyDescent="0.25">
      <c r="A3" s="2087" t="s">
        <v>990</v>
      </c>
      <c r="B3" s="2088"/>
      <c r="C3" s="2089">
        <v>2025</v>
      </c>
      <c r="D3" s="2090"/>
      <c r="E3" s="2090"/>
      <c r="F3" s="2091"/>
      <c r="G3" s="2619">
        <v>2024</v>
      </c>
      <c r="H3" s="2620" t="s">
        <v>14</v>
      </c>
      <c r="I3" s="2620" t="s">
        <v>14</v>
      </c>
      <c r="J3" s="2621" t="s">
        <v>14</v>
      </c>
      <c r="K3" s="2538" t="s">
        <v>165</v>
      </c>
      <c r="L3" s="2538" t="s">
        <v>14</v>
      </c>
    </row>
    <row r="4" spans="1:12" ht="12" customHeight="1" x14ac:dyDescent="0.25">
      <c r="A4" s="2092" t="s">
        <v>560</v>
      </c>
      <c r="B4" s="2093" t="s">
        <v>167</v>
      </c>
      <c r="C4" s="2094" t="s">
        <v>168</v>
      </c>
      <c r="D4" s="2095" t="s">
        <v>169</v>
      </c>
      <c r="E4" s="2095" t="s">
        <v>170</v>
      </c>
      <c r="F4" s="2096" t="s">
        <v>171</v>
      </c>
      <c r="G4" s="2094" t="s">
        <v>172</v>
      </c>
      <c r="H4" s="2095" t="s">
        <v>173</v>
      </c>
      <c r="I4" s="2095" t="s">
        <v>174</v>
      </c>
      <c r="J4" s="2096" t="s">
        <v>175</v>
      </c>
      <c r="K4" s="2097">
        <v>2025</v>
      </c>
      <c r="L4" s="2098">
        <v>2024</v>
      </c>
    </row>
    <row r="5" spans="1:12" ht="15" customHeight="1" x14ac:dyDescent="0.25">
      <c r="A5" s="2099" t="s">
        <v>951</v>
      </c>
      <c r="B5" s="2100"/>
      <c r="C5" s="2101"/>
      <c r="D5" s="2102"/>
      <c r="E5" s="2102"/>
      <c r="F5" s="2103"/>
      <c r="G5" s="2101"/>
      <c r="H5" s="2102"/>
      <c r="I5" s="2102"/>
      <c r="J5" s="2103"/>
      <c r="K5" s="2104"/>
      <c r="L5" s="2105"/>
    </row>
    <row r="6" spans="1:12" ht="12" customHeight="1" x14ac:dyDescent="0.25">
      <c r="A6" s="2106" t="s">
        <v>952</v>
      </c>
      <c r="B6" s="2167">
        <v>5582</v>
      </c>
      <c r="C6" s="2168">
        <v>5586</v>
      </c>
      <c r="D6" s="2169">
        <v>5493</v>
      </c>
      <c r="E6" s="2169">
        <v>5270</v>
      </c>
      <c r="F6" s="2170">
        <v>5173</v>
      </c>
      <c r="G6" s="2168">
        <v>4923</v>
      </c>
      <c r="H6" s="2171">
        <v>4862</v>
      </c>
      <c r="I6" s="2171">
        <v>4694</v>
      </c>
      <c r="J6" s="2172">
        <v>4773</v>
      </c>
      <c r="K6" s="2111">
        <v>21522</v>
      </c>
      <c r="L6" s="2112">
        <v>19252</v>
      </c>
    </row>
    <row r="7" spans="1:12" ht="12" customHeight="1" x14ac:dyDescent="0.25">
      <c r="A7" s="2113" t="s">
        <v>264</v>
      </c>
      <c r="B7" s="2173">
        <v>4064</v>
      </c>
      <c r="C7" s="2174">
        <v>4217</v>
      </c>
      <c r="D7" s="2175">
        <v>3993</v>
      </c>
      <c r="E7" s="2175">
        <v>3810</v>
      </c>
      <c r="F7" s="2172">
        <v>4199</v>
      </c>
      <c r="G7" s="2174">
        <v>3603</v>
      </c>
      <c r="H7" s="2176">
        <v>3502</v>
      </c>
      <c r="I7" s="2176">
        <v>3653</v>
      </c>
      <c r="J7" s="2172">
        <v>3660</v>
      </c>
      <c r="K7" s="2118">
        <v>16219</v>
      </c>
      <c r="L7" s="2119">
        <v>14418</v>
      </c>
    </row>
    <row r="8" spans="1:12" ht="12" customHeight="1" x14ac:dyDescent="0.25">
      <c r="A8" s="2120" t="s">
        <v>953</v>
      </c>
      <c r="B8" s="2173">
        <v>9646</v>
      </c>
      <c r="C8" s="2174">
        <v>9803</v>
      </c>
      <c r="D8" s="2175">
        <v>9486</v>
      </c>
      <c r="E8" s="2175">
        <v>9080</v>
      </c>
      <c r="F8" s="2172">
        <v>9372</v>
      </c>
      <c r="G8" s="2174">
        <v>8526</v>
      </c>
      <c r="H8" s="2176">
        <v>8364</v>
      </c>
      <c r="I8" s="2176">
        <v>8347</v>
      </c>
      <c r="J8" s="2172">
        <v>8433</v>
      </c>
      <c r="K8" s="2118">
        <v>37741</v>
      </c>
      <c r="L8" s="2119">
        <v>33670</v>
      </c>
    </row>
    <row r="9" spans="1:12" ht="12" customHeight="1" x14ac:dyDescent="0.25">
      <c r="A9" s="2121" t="s">
        <v>954</v>
      </c>
      <c r="B9" s="2173">
        <v>1176</v>
      </c>
      <c r="C9" s="2174">
        <v>1113</v>
      </c>
      <c r="D9" s="2175">
        <v>1041</v>
      </c>
      <c r="E9" s="2175">
        <v>1398</v>
      </c>
      <c r="F9" s="2172">
        <v>1162</v>
      </c>
      <c r="G9" s="2174">
        <v>1030</v>
      </c>
      <c r="H9" s="2176">
        <v>1052</v>
      </c>
      <c r="I9" s="2176">
        <v>1007</v>
      </c>
      <c r="J9" s="2172">
        <v>962</v>
      </c>
      <c r="K9" s="2118">
        <v>4714</v>
      </c>
      <c r="L9" s="2119">
        <v>4051</v>
      </c>
    </row>
    <row r="10" spans="1:12" ht="12" customHeight="1" x14ac:dyDescent="0.25">
      <c r="A10" s="2122" t="s">
        <v>290</v>
      </c>
      <c r="B10" s="2173">
        <v>5299</v>
      </c>
      <c r="C10" s="2174">
        <v>5828</v>
      </c>
      <c r="D10" s="2175">
        <v>5089</v>
      </c>
      <c r="E10" s="2175">
        <v>5110</v>
      </c>
      <c r="F10" s="2172">
        <v>6491</v>
      </c>
      <c r="G10" s="2174">
        <v>5296</v>
      </c>
      <c r="H10" s="2176">
        <v>4949</v>
      </c>
      <c r="I10" s="2176">
        <v>4711</v>
      </c>
      <c r="J10" s="2172">
        <v>4739</v>
      </c>
      <c r="K10" s="2118">
        <v>22518</v>
      </c>
      <c r="L10" s="2119">
        <v>19695</v>
      </c>
    </row>
    <row r="11" spans="1:12" ht="12" customHeight="1" x14ac:dyDescent="0.25">
      <c r="A11" s="2121" t="s">
        <v>955</v>
      </c>
      <c r="B11" s="2173">
        <v>3171</v>
      </c>
      <c r="C11" s="2174">
        <v>2862</v>
      </c>
      <c r="D11" s="2175">
        <v>3356</v>
      </c>
      <c r="E11" s="2175">
        <v>2572</v>
      </c>
      <c r="F11" s="2172">
        <v>1719</v>
      </c>
      <c r="G11" s="2174">
        <v>2200</v>
      </c>
      <c r="H11" s="2176">
        <v>2363</v>
      </c>
      <c r="I11" s="2176">
        <v>2629</v>
      </c>
      <c r="J11" s="2172">
        <v>2732</v>
      </c>
      <c r="K11" s="2118">
        <v>10509</v>
      </c>
      <c r="L11" s="2119">
        <v>9924</v>
      </c>
    </row>
    <row r="12" spans="1:12" ht="12" customHeight="1" x14ac:dyDescent="0.25">
      <c r="A12" s="2122" t="s">
        <v>269</v>
      </c>
      <c r="B12" s="2173">
        <v>872</v>
      </c>
      <c r="C12" s="2174">
        <v>656</v>
      </c>
      <c r="D12" s="2175">
        <v>829</v>
      </c>
      <c r="E12" s="2175">
        <v>540</v>
      </c>
      <c r="F12" s="2172">
        <v>726</v>
      </c>
      <c r="G12" s="2174">
        <v>511</v>
      </c>
      <c r="H12" s="2176">
        <v>451</v>
      </c>
      <c r="I12" s="2176">
        <v>537</v>
      </c>
      <c r="J12" s="2172">
        <v>533</v>
      </c>
      <c r="K12" s="2118">
        <v>2751</v>
      </c>
      <c r="L12" s="2119">
        <v>2032</v>
      </c>
    </row>
    <row r="13" spans="1:12" ht="12" customHeight="1" x14ac:dyDescent="0.25">
      <c r="A13" s="2120" t="s">
        <v>956</v>
      </c>
      <c r="B13" s="2173">
        <v>2299</v>
      </c>
      <c r="C13" s="2174">
        <v>2206</v>
      </c>
      <c r="D13" s="2175">
        <v>2527</v>
      </c>
      <c r="E13" s="2175">
        <v>2032</v>
      </c>
      <c r="F13" s="2172">
        <v>993</v>
      </c>
      <c r="G13" s="2174">
        <v>1689</v>
      </c>
      <c r="H13" s="2176">
        <v>1912</v>
      </c>
      <c r="I13" s="2176">
        <v>2092</v>
      </c>
      <c r="J13" s="2172">
        <v>2199</v>
      </c>
      <c r="K13" s="2118">
        <v>7758</v>
      </c>
      <c r="L13" s="2119">
        <v>7892</v>
      </c>
    </row>
    <row r="14" spans="1:12" ht="12" customHeight="1" x14ac:dyDescent="0.25">
      <c r="A14" s="2121" t="s">
        <v>957</v>
      </c>
      <c r="B14" s="2173">
        <v>12</v>
      </c>
      <c r="C14" s="2177">
        <v>-13</v>
      </c>
      <c r="D14" s="2175">
        <v>80</v>
      </c>
      <c r="E14" s="2175">
        <v>56</v>
      </c>
      <c r="F14" s="2178">
        <v>-154</v>
      </c>
      <c r="G14" s="2174">
        <v>47</v>
      </c>
      <c r="H14" s="2176">
        <v>36</v>
      </c>
      <c r="I14" s="2176">
        <v>26</v>
      </c>
      <c r="J14" s="2172">
        <v>25</v>
      </c>
      <c r="K14" s="2124">
        <v>-31</v>
      </c>
      <c r="L14" s="2119">
        <v>134</v>
      </c>
    </row>
    <row r="15" spans="1:12" ht="12" customHeight="1" x14ac:dyDescent="0.25">
      <c r="A15" s="2122" t="s">
        <v>958</v>
      </c>
      <c r="B15" s="2173">
        <v>2287</v>
      </c>
      <c r="C15" s="2174">
        <v>2219</v>
      </c>
      <c r="D15" s="2175">
        <v>2447</v>
      </c>
      <c r="E15" s="2175">
        <v>1976</v>
      </c>
      <c r="F15" s="2172">
        <v>1147</v>
      </c>
      <c r="G15" s="2174">
        <v>1642</v>
      </c>
      <c r="H15" s="2176">
        <v>1876</v>
      </c>
      <c r="I15" s="2176">
        <v>2066</v>
      </c>
      <c r="J15" s="2172">
        <v>2174</v>
      </c>
      <c r="K15" s="2118">
        <v>7789</v>
      </c>
      <c r="L15" s="2119">
        <v>7758</v>
      </c>
    </row>
    <row r="16" spans="1:12" ht="12" customHeight="1" x14ac:dyDescent="0.25">
      <c r="A16" s="2122" t="s">
        <v>959</v>
      </c>
      <c r="B16" s="2173">
        <v>132</v>
      </c>
      <c r="C16" s="2174">
        <v>115</v>
      </c>
      <c r="D16" s="2175">
        <v>134</v>
      </c>
      <c r="E16" s="2175">
        <v>135</v>
      </c>
      <c r="F16" s="2172">
        <v>122</v>
      </c>
      <c r="G16" s="2174">
        <v>121</v>
      </c>
      <c r="H16" s="2176">
        <v>120</v>
      </c>
      <c r="I16" s="2176">
        <v>123</v>
      </c>
      <c r="J16" s="2172">
        <v>108</v>
      </c>
      <c r="K16" s="2118">
        <v>506</v>
      </c>
      <c r="L16" s="2119">
        <v>472</v>
      </c>
    </row>
    <row r="17" spans="1:12" ht="12" customHeight="1" x14ac:dyDescent="0.25">
      <c r="A17" s="2122" t="s">
        <v>960</v>
      </c>
      <c r="B17" s="2173">
        <v>2155</v>
      </c>
      <c r="C17" s="2174">
        <v>2104</v>
      </c>
      <c r="D17" s="2175">
        <v>2313</v>
      </c>
      <c r="E17" s="2175">
        <v>1841</v>
      </c>
      <c r="F17" s="2172">
        <v>1025</v>
      </c>
      <c r="G17" s="2174">
        <v>1521</v>
      </c>
      <c r="H17" s="2176">
        <v>1756</v>
      </c>
      <c r="I17" s="2176">
        <v>1943</v>
      </c>
      <c r="J17" s="2172">
        <v>2066</v>
      </c>
      <c r="K17" s="2118">
        <v>7283</v>
      </c>
      <c r="L17" s="2119">
        <v>7286</v>
      </c>
    </row>
    <row r="18" spans="1:12" ht="12" customHeight="1" x14ac:dyDescent="0.25">
      <c r="A18" s="2122"/>
      <c r="B18" s="2125"/>
      <c r="C18" s="2126"/>
      <c r="D18" s="2127"/>
      <c r="E18" s="2127"/>
      <c r="F18" s="2128"/>
      <c r="G18" s="2126"/>
      <c r="H18" s="2127"/>
      <c r="I18" s="2127"/>
      <c r="J18" s="2128"/>
      <c r="K18" s="2129"/>
      <c r="L18" s="2127"/>
    </row>
    <row r="19" spans="1:12" ht="12" customHeight="1" x14ac:dyDescent="0.25">
      <c r="A19" s="1947" t="s">
        <v>932</v>
      </c>
      <c r="B19" s="2100"/>
      <c r="C19" s="2101"/>
      <c r="D19" s="2102"/>
      <c r="E19" s="2102"/>
      <c r="F19" s="2103"/>
      <c r="G19" s="2101"/>
      <c r="H19" s="2102"/>
      <c r="I19" s="2102"/>
      <c r="J19" s="2103"/>
      <c r="K19" s="2104"/>
      <c r="L19" s="2105"/>
    </row>
    <row r="20" spans="1:12" ht="12" customHeight="1" x14ac:dyDescent="0.25">
      <c r="A20" s="2121" t="s">
        <v>502</v>
      </c>
      <c r="B20" s="2167">
        <v>85</v>
      </c>
      <c r="C20" s="2168">
        <v>253</v>
      </c>
      <c r="D20" s="2169">
        <v>252</v>
      </c>
      <c r="E20" s="2169">
        <v>259</v>
      </c>
      <c r="F20" s="2162">
        <v>291</v>
      </c>
      <c r="G20" s="2168">
        <v>294</v>
      </c>
      <c r="H20" s="2179">
        <v>293</v>
      </c>
      <c r="I20" s="2179">
        <v>299</v>
      </c>
      <c r="J20" s="2172">
        <v>283</v>
      </c>
      <c r="K20" s="2111">
        <v>1055</v>
      </c>
      <c r="L20" s="2180">
        <v>1169</v>
      </c>
    </row>
    <row r="21" spans="1:12" ht="12" customHeight="1" x14ac:dyDescent="0.25">
      <c r="A21" s="2121" t="s">
        <v>264</v>
      </c>
      <c r="B21" s="2173">
        <v>45</v>
      </c>
      <c r="C21" s="2174">
        <v>142</v>
      </c>
      <c r="D21" s="2175">
        <v>150</v>
      </c>
      <c r="E21" s="2175">
        <v>132</v>
      </c>
      <c r="F21" s="2162">
        <v>144</v>
      </c>
      <c r="G21" s="2174">
        <v>140</v>
      </c>
      <c r="H21" s="2181">
        <v>158</v>
      </c>
      <c r="I21" s="2181">
        <v>148</v>
      </c>
      <c r="J21" s="2172">
        <v>150</v>
      </c>
      <c r="K21" s="2118">
        <v>568</v>
      </c>
      <c r="L21" s="2175">
        <v>596</v>
      </c>
    </row>
    <row r="22" spans="1:12" ht="12" customHeight="1" x14ac:dyDescent="0.25">
      <c r="A22" s="2122" t="s">
        <v>933</v>
      </c>
      <c r="B22" s="2173">
        <v>130</v>
      </c>
      <c r="C22" s="2174">
        <v>395</v>
      </c>
      <c r="D22" s="2175">
        <v>402</v>
      </c>
      <c r="E22" s="2175">
        <v>391</v>
      </c>
      <c r="F22" s="2172">
        <v>435</v>
      </c>
      <c r="G22" s="2174">
        <v>434</v>
      </c>
      <c r="H22" s="2181">
        <v>451</v>
      </c>
      <c r="I22" s="2181">
        <v>447</v>
      </c>
      <c r="J22" s="2172">
        <v>433</v>
      </c>
      <c r="K22" s="2118">
        <v>1623</v>
      </c>
      <c r="L22" s="2175">
        <v>1765</v>
      </c>
    </row>
    <row r="23" spans="1:12" ht="12" customHeight="1" x14ac:dyDescent="0.25">
      <c r="A23" s="2121" t="s">
        <v>266</v>
      </c>
      <c r="B23" s="2173">
        <v>39</v>
      </c>
      <c r="C23" s="2174">
        <v>108</v>
      </c>
      <c r="D23" s="2175">
        <v>104</v>
      </c>
      <c r="E23" s="2175">
        <v>118</v>
      </c>
      <c r="F23" s="2172">
        <v>143</v>
      </c>
      <c r="G23" s="2174">
        <v>156</v>
      </c>
      <c r="H23" s="2181">
        <v>198</v>
      </c>
      <c r="I23" s="2181">
        <v>196</v>
      </c>
      <c r="J23" s="2172">
        <v>192</v>
      </c>
      <c r="K23" s="2118">
        <v>473</v>
      </c>
      <c r="L23" s="2175">
        <v>742</v>
      </c>
    </row>
    <row r="24" spans="1:12" ht="12" customHeight="1" x14ac:dyDescent="0.25">
      <c r="A24" s="2113" t="s">
        <v>290</v>
      </c>
      <c r="B24" s="2173">
        <v>88</v>
      </c>
      <c r="C24" s="2174">
        <v>249</v>
      </c>
      <c r="D24" s="2175">
        <v>240</v>
      </c>
      <c r="E24" s="2175">
        <v>246</v>
      </c>
      <c r="F24" s="2172">
        <v>274</v>
      </c>
      <c r="G24" s="2174">
        <v>269</v>
      </c>
      <c r="H24" s="2181">
        <v>275</v>
      </c>
      <c r="I24" s="2181">
        <v>284</v>
      </c>
      <c r="J24" s="2172">
        <v>285</v>
      </c>
      <c r="K24" s="2118">
        <v>1009</v>
      </c>
      <c r="L24" s="2175">
        <v>1113</v>
      </c>
    </row>
    <row r="25" spans="1:12" ht="12" customHeight="1" x14ac:dyDescent="0.25">
      <c r="A25" s="2121" t="s">
        <v>894</v>
      </c>
      <c r="B25" s="2173">
        <v>3</v>
      </c>
      <c r="C25" s="2174">
        <v>38</v>
      </c>
      <c r="D25" s="2175">
        <v>58</v>
      </c>
      <c r="E25" s="2175">
        <v>27</v>
      </c>
      <c r="F25" s="2172">
        <v>18</v>
      </c>
      <c r="G25" s="2174">
        <v>9</v>
      </c>
      <c r="H25" s="2176">
        <v>-22</v>
      </c>
      <c r="I25" s="2176">
        <v>-33</v>
      </c>
      <c r="J25" s="2178">
        <v>-44</v>
      </c>
      <c r="K25" s="2118">
        <v>141</v>
      </c>
      <c r="L25" s="2119">
        <v>-90</v>
      </c>
    </row>
    <row r="26" spans="1:12" ht="12" customHeight="1" x14ac:dyDescent="0.35">
      <c r="A26" s="2121" t="s">
        <v>269</v>
      </c>
      <c r="B26" s="2182">
        <v>2</v>
      </c>
      <c r="C26" s="2183">
        <v>17</v>
      </c>
      <c r="D26" s="2175">
        <v>24</v>
      </c>
      <c r="E26" s="2175">
        <v>12</v>
      </c>
      <c r="F26" s="2184">
        <v>3</v>
      </c>
      <c r="G26" s="2174">
        <v>8</v>
      </c>
      <c r="H26" s="1896">
        <v>-12</v>
      </c>
      <c r="I26" s="1896">
        <v>-10</v>
      </c>
      <c r="J26" s="1895">
        <v>-15</v>
      </c>
      <c r="K26" s="2185">
        <v>56</v>
      </c>
      <c r="L26" s="2186">
        <v>-29</v>
      </c>
    </row>
    <row r="27" spans="1:12" ht="12" customHeight="1" x14ac:dyDescent="0.35">
      <c r="A27" s="2187" t="s">
        <v>292</v>
      </c>
      <c r="B27" s="2182">
        <v>1</v>
      </c>
      <c r="C27" s="2183">
        <v>21</v>
      </c>
      <c r="D27" s="2175">
        <v>34</v>
      </c>
      <c r="E27" s="2175">
        <v>15</v>
      </c>
      <c r="F27" s="2184">
        <v>15</v>
      </c>
      <c r="G27" s="2174">
        <v>1</v>
      </c>
      <c r="H27" s="1896">
        <v>-10</v>
      </c>
      <c r="I27" s="1896">
        <v>-23</v>
      </c>
      <c r="J27" s="1895">
        <v>-29</v>
      </c>
      <c r="K27" s="2185">
        <v>85</v>
      </c>
      <c r="L27" s="2186">
        <v>-61</v>
      </c>
    </row>
    <row r="28" spans="1:12" ht="13.5" customHeight="1" x14ac:dyDescent="0.35">
      <c r="A28" s="2122" t="s">
        <v>886</v>
      </c>
      <c r="B28" s="2182">
        <v>1</v>
      </c>
      <c r="C28" s="2183">
        <v>8</v>
      </c>
      <c r="D28" s="2175">
        <v>7</v>
      </c>
      <c r="E28" s="2175">
        <v>1</v>
      </c>
      <c r="F28" s="1895">
        <v>-5</v>
      </c>
      <c r="G28" s="2142">
        <v>-4</v>
      </c>
      <c r="H28" s="1896">
        <v>-15</v>
      </c>
      <c r="I28" s="1896">
        <v>-15</v>
      </c>
      <c r="J28" s="1895">
        <v>-15</v>
      </c>
      <c r="K28" s="2185">
        <v>11</v>
      </c>
      <c r="L28" s="2188">
        <v>-49</v>
      </c>
    </row>
    <row r="29" spans="1:12" ht="14.25" customHeight="1" x14ac:dyDescent="0.25">
      <c r="A29" s="2122" t="s">
        <v>991</v>
      </c>
      <c r="B29" s="2189">
        <v>0</v>
      </c>
      <c r="C29" s="2174">
        <v>13</v>
      </c>
      <c r="D29" s="2175">
        <v>27</v>
      </c>
      <c r="E29" s="2175">
        <v>14</v>
      </c>
      <c r="F29" s="2172">
        <v>20</v>
      </c>
      <c r="G29" s="2174">
        <v>5</v>
      </c>
      <c r="H29" s="2176">
        <v>5</v>
      </c>
      <c r="I29" s="2176">
        <v>-8</v>
      </c>
      <c r="J29" s="2178">
        <v>-14</v>
      </c>
      <c r="K29" s="2118">
        <v>74</v>
      </c>
      <c r="L29" s="2188">
        <v>-12</v>
      </c>
    </row>
    <row r="30" spans="1:12" ht="15" customHeight="1" x14ac:dyDescent="0.35">
      <c r="A30" s="2122" t="s">
        <v>992</v>
      </c>
      <c r="B30" s="2190">
        <v>0</v>
      </c>
      <c r="C30" s="2183">
        <v>13</v>
      </c>
      <c r="D30" s="2175">
        <v>27</v>
      </c>
      <c r="E30" s="2175">
        <v>14</v>
      </c>
      <c r="F30" s="2184">
        <v>20</v>
      </c>
      <c r="G30" s="2174">
        <v>5</v>
      </c>
      <c r="H30" s="1896">
        <v>5</v>
      </c>
      <c r="I30" s="1896">
        <v>-8</v>
      </c>
      <c r="J30" s="1895">
        <v>-14</v>
      </c>
      <c r="K30" s="2185">
        <v>74</v>
      </c>
      <c r="L30" s="2191">
        <v>-12</v>
      </c>
    </row>
    <row r="31" spans="1:12" ht="12" customHeight="1" x14ac:dyDescent="0.25">
      <c r="A31" s="2122"/>
      <c r="B31" s="2125"/>
      <c r="C31" s="2126"/>
      <c r="D31" s="2127"/>
      <c r="E31" s="2127"/>
      <c r="F31" s="2128"/>
      <c r="G31" s="2126"/>
      <c r="H31" s="2127"/>
      <c r="I31" s="2127"/>
      <c r="J31" s="2128"/>
      <c r="K31" s="2129"/>
      <c r="L31" s="2127"/>
    </row>
    <row r="32" spans="1:12" ht="12" customHeight="1" x14ac:dyDescent="0.25">
      <c r="A32" s="1947" t="s">
        <v>993</v>
      </c>
      <c r="B32" s="2100"/>
      <c r="C32" s="2101"/>
      <c r="D32" s="2102"/>
      <c r="E32" s="2102"/>
      <c r="F32" s="2103"/>
      <c r="G32" s="2101"/>
      <c r="H32" s="2102"/>
      <c r="I32" s="2102"/>
      <c r="J32" s="2103"/>
      <c r="K32" s="2104"/>
      <c r="L32" s="2105"/>
    </row>
    <row r="33" spans="1:12" ht="12" customHeight="1" x14ac:dyDescent="0.25">
      <c r="A33" s="2121" t="s">
        <v>963</v>
      </c>
      <c r="B33" s="2167">
        <v>367</v>
      </c>
      <c r="C33" s="2192">
        <v>-43</v>
      </c>
      <c r="D33" s="2193">
        <v>8</v>
      </c>
      <c r="E33" s="2193">
        <v>36</v>
      </c>
      <c r="F33" s="2194">
        <v>1164</v>
      </c>
      <c r="G33" s="2195">
        <v>0</v>
      </c>
      <c r="H33" s="2196">
        <v>89</v>
      </c>
      <c r="I33" s="2196">
        <v>0</v>
      </c>
      <c r="J33" s="2197">
        <v>0</v>
      </c>
      <c r="K33" s="2198">
        <v>1165</v>
      </c>
      <c r="L33" s="2199">
        <v>89</v>
      </c>
    </row>
    <row r="34" spans="1:12" ht="12" customHeight="1" x14ac:dyDescent="0.25">
      <c r="A34" s="2121" t="s">
        <v>967</v>
      </c>
      <c r="B34" s="2189">
        <v>0</v>
      </c>
      <c r="C34" s="2200">
        <v>268</v>
      </c>
      <c r="D34" s="2201">
        <v>0</v>
      </c>
      <c r="E34" s="2201">
        <v>0</v>
      </c>
      <c r="F34" s="2202">
        <v>0</v>
      </c>
      <c r="G34" s="2195">
        <v>38</v>
      </c>
      <c r="H34" s="2203">
        <v>0</v>
      </c>
      <c r="I34" s="2203">
        <v>0</v>
      </c>
      <c r="J34" s="2204">
        <v>0</v>
      </c>
      <c r="K34" s="2198">
        <v>268</v>
      </c>
      <c r="L34" s="2199">
        <v>38</v>
      </c>
    </row>
    <row r="35" spans="1:12" ht="12" customHeight="1" x14ac:dyDescent="0.25">
      <c r="A35" s="2122" t="s">
        <v>964</v>
      </c>
      <c r="B35" s="2173">
        <v>19</v>
      </c>
      <c r="C35" s="2205">
        <v>20</v>
      </c>
      <c r="D35" s="2193">
        <v>20</v>
      </c>
      <c r="E35" s="2193">
        <v>20</v>
      </c>
      <c r="F35" s="2194">
        <v>14</v>
      </c>
      <c r="G35" s="2206">
        <v>12</v>
      </c>
      <c r="H35" s="2207">
        <v>12</v>
      </c>
      <c r="I35" s="2207">
        <v>12</v>
      </c>
      <c r="J35" s="2208">
        <v>13</v>
      </c>
      <c r="K35" s="2198">
        <v>74</v>
      </c>
      <c r="L35" s="2199">
        <v>49</v>
      </c>
    </row>
    <row r="36" spans="1:12" ht="12" customHeight="1" x14ac:dyDescent="0.25">
      <c r="A36" s="2121" t="s">
        <v>968</v>
      </c>
      <c r="B36" s="2189">
        <v>0</v>
      </c>
      <c r="C36" s="2200">
        <v>54</v>
      </c>
      <c r="D36" s="2201">
        <v>0</v>
      </c>
      <c r="E36" s="2201">
        <v>0</v>
      </c>
      <c r="F36" s="2202">
        <v>0</v>
      </c>
      <c r="G36" s="2195">
        <v>0</v>
      </c>
      <c r="H36" s="2203">
        <v>175</v>
      </c>
      <c r="I36" s="2203">
        <v>0</v>
      </c>
      <c r="J36" s="2204">
        <v>0</v>
      </c>
      <c r="K36" s="2198">
        <v>54</v>
      </c>
      <c r="L36" s="2209">
        <v>175</v>
      </c>
    </row>
    <row r="37" spans="1:12" ht="12" customHeight="1" x14ac:dyDescent="0.25">
      <c r="A37" s="2121" t="s">
        <v>969</v>
      </c>
      <c r="B37" s="2189">
        <v>0</v>
      </c>
      <c r="C37" s="2210">
        <v>0</v>
      </c>
      <c r="D37" s="2201">
        <v>0</v>
      </c>
      <c r="E37" s="2201">
        <v>0</v>
      </c>
      <c r="F37" s="2202">
        <v>0</v>
      </c>
      <c r="G37" s="2195">
        <v>379</v>
      </c>
      <c r="H37" s="2203">
        <v>0</v>
      </c>
      <c r="I37" s="2203">
        <v>0</v>
      </c>
      <c r="J37" s="2204">
        <v>0</v>
      </c>
      <c r="K37" s="2198">
        <v>0</v>
      </c>
      <c r="L37" s="2199">
        <v>379</v>
      </c>
    </row>
    <row r="38" spans="1:12" ht="12" customHeight="1" x14ac:dyDescent="0.25">
      <c r="A38" s="2120" t="s">
        <v>994</v>
      </c>
      <c r="B38" s="2173">
        <v>386</v>
      </c>
      <c r="C38" s="2205">
        <v>299</v>
      </c>
      <c r="D38" s="2193">
        <v>28</v>
      </c>
      <c r="E38" s="2193">
        <v>56</v>
      </c>
      <c r="F38" s="2194">
        <v>1178</v>
      </c>
      <c r="G38" s="2211">
        <v>429</v>
      </c>
      <c r="H38" s="2196">
        <v>276</v>
      </c>
      <c r="I38" s="2196">
        <v>12</v>
      </c>
      <c r="J38" s="2197">
        <v>13</v>
      </c>
      <c r="K38" s="2211">
        <v>1561</v>
      </c>
      <c r="L38" s="2199">
        <v>730</v>
      </c>
    </row>
    <row r="39" spans="1:12" ht="12" customHeight="1" x14ac:dyDescent="0.25">
      <c r="A39" s="2149"/>
      <c r="B39" s="2150"/>
      <c r="C39" s="2151"/>
      <c r="D39" s="1208"/>
      <c r="E39" s="1208"/>
      <c r="F39" s="2152"/>
      <c r="G39" s="2151"/>
      <c r="H39" s="1208"/>
      <c r="I39" s="1208"/>
      <c r="J39" s="2152"/>
      <c r="K39" s="2153"/>
      <c r="L39" s="1208"/>
    </row>
    <row r="40" spans="1:12" ht="15" customHeight="1" x14ac:dyDescent="0.25">
      <c r="A40" s="1947" t="s">
        <v>995</v>
      </c>
      <c r="B40" s="2100"/>
      <c r="C40" s="2101"/>
      <c r="D40" s="2102"/>
      <c r="E40" s="2102"/>
      <c r="F40" s="2103"/>
      <c r="G40" s="2101"/>
      <c r="H40" s="2102"/>
      <c r="I40" s="2102"/>
      <c r="J40" s="2103"/>
      <c r="K40" s="2104"/>
      <c r="L40" s="2105"/>
    </row>
    <row r="41" spans="1:12" ht="12" customHeight="1" x14ac:dyDescent="0.25">
      <c r="A41" s="2121" t="s">
        <v>978</v>
      </c>
      <c r="B41" s="2160">
        <v>5497</v>
      </c>
      <c r="C41" s="2161">
        <v>5333</v>
      </c>
      <c r="D41" s="1200">
        <v>5241</v>
      </c>
      <c r="E41" s="1200">
        <v>5011</v>
      </c>
      <c r="F41" s="2162">
        <v>4882</v>
      </c>
      <c r="G41" s="2161">
        <v>4629</v>
      </c>
      <c r="H41" s="1200">
        <v>4569</v>
      </c>
      <c r="I41" s="1200">
        <v>4395</v>
      </c>
      <c r="J41" s="2162">
        <v>4490</v>
      </c>
      <c r="K41" s="2163">
        <v>20467</v>
      </c>
      <c r="L41" s="2119">
        <v>18083</v>
      </c>
    </row>
    <row r="42" spans="1:12" ht="12" customHeight="1" x14ac:dyDescent="0.25">
      <c r="A42" s="2113" t="s">
        <v>979</v>
      </c>
      <c r="B42" s="2173">
        <v>4450</v>
      </c>
      <c r="C42" s="2161">
        <v>4039</v>
      </c>
      <c r="D42" s="1200">
        <v>3851</v>
      </c>
      <c r="E42" s="1200">
        <v>3696</v>
      </c>
      <c r="F42" s="2162">
        <v>4055</v>
      </c>
      <c r="G42" s="2161">
        <v>3463</v>
      </c>
      <c r="H42" s="1200">
        <v>3487</v>
      </c>
      <c r="I42" s="1200">
        <v>3505</v>
      </c>
      <c r="J42" s="2162">
        <v>3510</v>
      </c>
      <c r="K42" s="2118">
        <v>15641</v>
      </c>
      <c r="L42" s="2119">
        <v>13965</v>
      </c>
    </row>
    <row r="43" spans="1:12" ht="12" customHeight="1" x14ac:dyDescent="0.25">
      <c r="A43" s="2120" t="s">
        <v>980</v>
      </c>
      <c r="B43" s="2173">
        <v>9947</v>
      </c>
      <c r="C43" s="2174">
        <v>9372</v>
      </c>
      <c r="D43" s="2175">
        <v>9092</v>
      </c>
      <c r="E43" s="2175">
        <v>8707</v>
      </c>
      <c r="F43" s="2172">
        <v>8937</v>
      </c>
      <c r="G43" s="2174">
        <v>8092</v>
      </c>
      <c r="H43" s="2175">
        <v>8056</v>
      </c>
      <c r="I43" s="2175">
        <v>7900</v>
      </c>
      <c r="J43" s="2172">
        <v>8000</v>
      </c>
      <c r="K43" s="2118">
        <v>36108</v>
      </c>
      <c r="L43" s="2119">
        <v>32048</v>
      </c>
    </row>
    <row r="44" spans="1:12" ht="12" customHeight="1" x14ac:dyDescent="0.25">
      <c r="A44" s="2121" t="s">
        <v>981</v>
      </c>
      <c r="B44" s="2173">
        <v>1137</v>
      </c>
      <c r="C44" s="2174">
        <v>1005</v>
      </c>
      <c r="D44" s="2175">
        <v>937</v>
      </c>
      <c r="E44" s="2175">
        <v>1280</v>
      </c>
      <c r="F44" s="2172">
        <v>1019</v>
      </c>
      <c r="G44" s="2174">
        <v>874</v>
      </c>
      <c r="H44" s="2175">
        <v>854</v>
      </c>
      <c r="I44" s="2175">
        <v>811</v>
      </c>
      <c r="J44" s="2172">
        <v>770</v>
      </c>
      <c r="K44" s="2118">
        <v>4241</v>
      </c>
      <c r="L44" s="2119">
        <v>3309</v>
      </c>
    </row>
    <row r="45" spans="1:12" ht="12" customHeight="1" x14ac:dyDescent="0.25">
      <c r="A45" s="2122" t="s">
        <v>982</v>
      </c>
      <c r="B45" s="2173">
        <v>5185</v>
      </c>
      <c r="C45" s="2174">
        <v>5059</v>
      </c>
      <c r="D45" s="2175">
        <v>4855</v>
      </c>
      <c r="E45" s="2175">
        <v>4821</v>
      </c>
      <c r="F45" s="2172">
        <v>4837</v>
      </c>
      <c r="G45" s="2174">
        <v>4515</v>
      </c>
      <c r="H45" s="2175">
        <v>4488</v>
      </c>
      <c r="I45" s="2175">
        <v>4409</v>
      </c>
      <c r="J45" s="2172">
        <v>4436</v>
      </c>
      <c r="K45" s="2118">
        <v>19572</v>
      </c>
      <c r="L45" s="2119">
        <v>17848</v>
      </c>
    </row>
    <row r="46" spans="1:12" ht="12" customHeight="1" x14ac:dyDescent="0.25">
      <c r="A46" s="2121" t="s">
        <v>983</v>
      </c>
      <c r="B46" s="2173">
        <v>3625</v>
      </c>
      <c r="C46" s="2174">
        <v>3308</v>
      </c>
      <c r="D46" s="2175">
        <v>3300</v>
      </c>
      <c r="E46" s="2175">
        <v>2606</v>
      </c>
      <c r="F46" s="2172">
        <v>3081</v>
      </c>
      <c r="G46" s="2174">
        <v>2703</v>
      </c>
      <c r="H46" s="2175">
        <v>2714</v>
      </c>
      <c r="I46" s="2175">
        <v>2680</v>
      </c>
      <c r="J46" s="2172">
        <v>2794</v>
      </c>
      <c r="K46" s="2118">
        <v>12295</v>
      </c>
      <c r="L46" s="2119">
        <v>10891</v>
      </c>
    </row>
    <row r="47" spans="1:12" ht="12" customHeight="1" x14ac:dyDescent="0.25">
      <c r="A47" s="2122" t="s">
        <v>984</v>
      </c>
      <c r="B47" s="2173">
        <v>931</v>
      </c>
      <c r="C47" s="2174">
        <v>771</v>
      </c>
      <c r="D47" s="2175">
        <v>816</v>
      </c>
      <c r="E47" s="2175">
        <v>549</v>
      </c>
      <c r="F47" s="2172">
        <v>734</v>
      </c>
      <c r="G47" s="2174">
        <v>586</v>
      </c>
      <c r="H47" s="2175">
        <v>514</v>
      </c>
      <c r="I47" s="2175">
        <v>553</v>
      </c>
      <c r="J47" s="2172">
        <v>553</v>
      </c>
      <c r="K47" s="2118">
        <v>2870</v>
      </c>
      <c r="L47" s="2119">
        <v>2206</v>
      </c>
    </row>
    <row r="48" spans="1:12" ht="12" customHeight="1" x14ac:dyDescent="0.25">
      <c r="A48" s="2120" t="s">
        <v>985</v>
      </c>
      <c r="B48" s="2173">
        <v>2694</v>
      </c>
      <c r="C48" s="2174">
        <v>2537</v>
      </c>
      <c r="D48" s="2175">
        <v>2484</v>
      </c>
      <c r="E48" s="2175">
        <v>2057</v>
      </c>
      <c r="F48" s="2172">
        <v>2347</v>
      </c>
      <c r="G48" s="2174">
        <v>2117</v>
      </c>
      <c r="H48" s="2175">
        <v>2200</v>
      </c>
      <c r="I48" s="2175">
        <v>2127</v>
      </c>
      <c r="J48" s="2172">
        <v>2241</v>
      </c>
      <c r="K48" s="2118">
        <v>9425</v>
      </c>
      <c r="L48" s="2119">
        <v>8685</v>
      </c>
    </row>
    <row r="49" spans="1:12" ht="12" customHeight="1" x14ac:dyDescent="0.25">
      <c r="A49" s="2121" t="s">
        <v>986</v>
      </c>
      <c r="B49" s="2173">
        <v>21</v>
      </c>
      <c r="C49" s="2174">
        <v>32</v>
      </c>
      <c r="D49" s="2175">
        <v>36</v>
      </c>
      <c r="E49" s="2175">
        <v>39</v>
      </c>
      <c r="F49" s="2172">
        <v>42</v>
      </c>
      <c r="G49" s="2174">
        <v>51</v>
      </c>
      <c r="H49" s="2175">
        <v>53</v>
      </c>
      <c r="I49" s="2175">
        <v>41</v>
      </c>
      <c r="J49" s="2172">
        <v>40</v>
      </c>
      <c r="K49" s="2118">
        <v>149</v>
      </c>
      <c r="L49" s="2119">
        <v>185</v>
      </c>
    </row>
    <row r="50" spans="1:12" ht="12" customHeight="1" x14ac:dyDescent="0.25">
      <c r="A50" s="2121" t="s">
        <v>987</v>
      </c>
      <c r="B50" s="2173">
        <v>2673</v>
      </c>
      <c r="C50" s="2174">
        <v>2505</v>
      </c>
      <c r="D50" s="2175">
        <v>2448</v>
      </c>
      <c r="E50" s="2175">
        <v>2018</v>
      </c>
      <c r="F50" s="2172">
        <v>2305</v>
      </c>
      <c r="G50" s="2174">
        <v>2066</v>
      </c>
      <c r="H50" s="2175">
        <v>2147</v>
      </c>
      <c r="I50" s="2175">
        <v>2086</v>
      </c>
      <c r="J50" s="2172">
        <v>2201</v>
      </c>
      <c r="K50" s="2212">
        <v>9276</v>
      </c>
      <c r="L50" s="2119">
        <v>8500</v>
      </c>
    </row>
    <row r="51" spans="1:12" ht="14.5" customHeight="1" x14ac:dyDescent="0.25">
      <c r="A51" s="2121" t="s">
        <v>988</v>
      </c>
      <c r="B51" s="2173">
        <v>132</v>
      </c>
      <c r="C51" s="2174">
        <v>115</v>
      </c>
      <c r="D51" s="2175">
        <v>134</v>
      </c>
      <c r="E51" s="2175">
        <v>135</v>
      </c>
      <c r="F51" s="2172">
        <v>122</v>
      </c>
      <c r="G51" s="2174">
        <v>121</v>
      </c>
      <c r="H51" s="2175">
        <v>120</v>
      </c>
      <c r="I51" s="2175">
        <v>123</v>
      </c>
      <c r="J51" s="2172">
        <v>108</v>
      </c>
      <c r="K51" s="2212">
        <v>506</v>
      </c>
      <c r="L51" s="2119">
        <v>472</v>
      </c>
    </row>
    <row r="52" spans="1:12" ht="12" customHeight="1" x14ac:dyDescent="0.25">
      <c r="A52" s="2121" t="s">
        <v>989</v>
      </c>
      <c r="B52" s="2213">
        <v>2541</v>
      </c>
      <c r="C52" s="2214">
        <v>2390</v>
      </c>
      <c r="D52" s="2215">
        <v>2314</v>
      </c>
      <c r="E52" s="2215">
        <v>1883</v>
      </c>
      <c r="F52" s="2216">
        <v>2183</v>
      </c>
      <c r="G52" s="2214">
        <v>1945</v>
      </c>
      <c r="H52" s="2215">
        <v>2027</v>
      </c>
      <c r="I52" s="2215">
        <v>1963</v>
      </c>
      <c r="J52" s="2216">
        <v>2093</v>
      </c>
      <c r="K52" s="2217">
        <v>8770</v>
      </c>
      <c r="L52" s="2218">
        <v>8028</v>
      </c>
    </row>
    <row r="53" spans="1:12" ht="6.65" customHeight="1" x14ac:dyDescent="0.25">
      <c r="A53" s="2622"/>
      <c r="B53" s="2623" t="s">
        <v>14</v>
      </c>
      <c r="C53" s="2623" t="s">
        <v>14</v>
      </c>
      <c r="D53" s="2623" t="s">
        <v>14</v>
      </c>
      <c r="E53" s="2623" t="s">
        <v>14</v>
      </c>
      <c r="F53" s="2623" t="s">
        <v>14</v>
      </c>
      <c r="G53" s="2623" t="s">
        <v>14</v>
      </c>
      <c r="H53" s="2623" t="s">
        <v>14</v>
      </c>
      <c r="I53" s="2623" t="s">
        <v>14</v>
      </c>
      <c r="J53" s="2623" t="s">
        <v>14</v>
      </c>
      <c r="K53" s="2219"/>
      <c r="L53" s="2220"/>
    </row>
    <row r="54" spans="1:12" ht="6.65" customHeight="1" x14ac:dyDescent="0.25">
      <c r="A54" s="2221"/>
      <c r="B54" s="2222"/>
      <c r="C54" s="2222"/>
      <c r="D54" s="2222"/>
      <c r="E54" s="2222"/>
      <c r="F54" s="2222"/>
      <c r="G54" s="2222"/>
      <c r="H54" s="2222"/>
      <c r="I54" s="2222"/>
      <c r="J54" s="2222"/>
      <c r="K54" s="2222"/>
      <c r="L54" s="2222"/>
    </row>
    <row r="55" spans="1:12" ht="10" customHeight="1" x14ac:dyDescent="0.25">
      <c r="A55" s="2624"/>
      <c r="B55" s="2625" t="s">
        <v>14</v>
      </c>
      <c r="C55" s="2625" t="s">
        <v>14</v>
      </c>
      <c r="D55" s="2625" t="s">
        <v>14</v>
      </c>
      <c r="E55" s="2625" t="s">
        <v>14</v>
      </c>
      <c r="F55" s="2625" t="s">
        <v>14</v>
      </c>
      <c r="G55" s="2625" t="s">
        <v>14</v>
      </c>
      <c r="H55" s="2625" t="s">
        <v>14</v>
      </c>
      <c r="I55" s="2625" t="s">
        <v>14</v>
      </c>
      <c r="J55" s="2625" t="s">
        <v>14</v>
      </c>
      <c r="K55" s="2222"/>
      <c r="L55" s="2222"/>
    </row>
  </sheetData>
  <mergeCells count="5">
    <mergeCell ref="A2:L2"/>
    <mergeCell ref="G3:J3"/>
    <mergeCell ref="K3:L3"/>
    <mergeCell ref="A53:J53"/>
    <mergeCell ref="A55:J55"/>
  </mergeCells>
  <hyperlinks>
    <hyperlink ref="A1" location="ToC!A2" display="Back to Table of Contents" xr:uid="{6800BE64-63B7-49F7-80AE-1C0EA08CD7D3}"/>
  </hyperlinks>
  <pageMargins left="0.5" right="0.5" top="0.5" bottom="0.5" header="0.25" footer="0.25"/>
  <pageSetup scale="57" orientation="landscape" r:id="rId1"/>
  <headerFooter>
    <oddFooter>&amp;L&amp;G&amp;C&amp;"Scotia,Regular"&amp;9Supplementary Financial Information (SFI)&amp;R34&amp;"Scotia,Regular"&amp;7</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0FE16-9979-495A-A903-219038B94119}">
  <sheetPr>
    <pageSetUpPr fitToPage="1"/>
  </sheetPr>
  <dimension ref="A1:L37"/>
  <sheetViews>
    <sheetView showGridLines="0" zoomScaleNormal="100" workbookViewId="0"/>
  </sheetViews>
  <sheetFormatPr defaultRowHeight="12.5" x14ac:dyDescent="0.25"/>
  <cols>
    <col min="1" max="1" width="57.54296875" style="23" customWidth="1"/>
    <col min="2" max="12" width="10" style="23" customWidth="1"/>
    <col min="13" max="16384" width="8.7265625" style="23"/>
  </cols>
  <sheetData>
    <row r="1" spans="1:12" ht="20" customHeight="1" x14ac:dyDescent="0.25">
      <c r="A1" s="22" t="s">
        <v>12</v>
      </c>
    </row>
    <row r="2" spans="1:12" ht="25.5" customHeight="1" x14ac:dyDescent="0.25">
      <c r="A2" s="2478" t="s">
        <v>33</v>
      </c>
      <c r="B2" s="2479" t="s">
        <v>14</v>
      </c>
      <c r="C2" s="2479" t="s">
        <v>14</v>
      </c>
      <c r="D2" s="2479" t="s">
        <v>14</v>
      </c>
      <c r="E2" s="2479" t="s">
        <v>14</v>
      </c>
      <c r="F2" s="2479" t="s">
        <v>14</v>
      </c>
      <c r="G2" s="2479" t="s">
        <v>14</v>
      </c>
      <c r="H2" s="2479" t="s">
        <v>14</v>
      </c>
      <c r="I2" s="2479" t="s">
        <v>14</v>
      </c>
      <c r="J2" s="2479" t="s">
        <v>14</v>
      </c>
      <c r="K2" s="2479" t="s">
        <v>14</v>
      </c>
      <c r="L2" s="2479" t="s">
        <v>14</v>
      </c>
    </row>
    <row r="3" spans="1:12" ht="15" customHeight="1" x14ac:dyDescent="0.25">
      <c r="A3" s="2485"/>
      <c r="B3" s="2485" t="s">
        <v>14</v>
      </c>
      <c r="C3" s="2485" t="s">
        <v>14</v>
      </c>
      <c r="D3" s="2485" t="s">
        <v>14</v>
      </c>
      <c r="E3" s="2485" t="s">
        <v>14</v>
      </c>
      <c r="F3" s="2485" t="s">
        <v>14</v>
      </c>
      <c r="G3" s="2485" t="s">
        <v>14</v>
      </c>
      <c r="H3" s="2485" t="s">
        <v>14</v>
      </c>
      <c r="I3" s="2485" t="s">
        <v>14</v>
      </c>
      <c r="J3" s="2485" t="s">
        <v>14</v>
      </c>
      <c r="K3" s="2485" t="s">
        <v>14</v>
      </c>
      <c r="L3" s="2485" t="s">
        <v>14</v>
      </c>
    </row>
    <row r="4" spans="1:12" ht="15" customHeight="1" x14ac:dyDescent="0.25">
      <c r="A4" s="2486" t="s">
        <v>34</v>
      </c>
      <c r="B4" s="2486" t="s">
        <v>14</v>
      </c>
      <c r="C4" s="2486" t="s">
        <v>14</v>
      </c>
      <c r="D4" s="2486" t="s">
        <v>14</v>
      </c>
      <c r="E4" s="2486" t="s">
        <v>14</v>
      </c>
      <c r="F4" s="2486" t="s">
        <v>14</v>
      </c>
      <c r="G4" s="2486" t="s">
        <v>14</v>
      </c>
      <c r="H4" s="2486" t="s">
        <v>14</v>
      </c>
      <c r="I4" s="2486" t="s">
        <v>14</v>
      </c>
      <c r="J4" s="2486" t="s">
        <v>14</v>
      </c>
      <c r="K4" s="2486" t="s">
        <v>14</v>
      </c>
      <c r="L4" s="2486" t="s">
        <v>14</v>
      </c>
    </row>
    <row r="5" spans="1:12" ht="15" customHeight="1" x14ac:dyDescent="0.25">
      <c r="A5" s="24" t="s">
        <v>35</v>
      </c>
      <c r="B5" s="25"/>
      <c r="C5" s="26">
        <v>2025</v>
      </c>
      <c r="D5" s="27"/>
      <c r="E5" s="27"/>
      <c r="F5" s="28"/>
      <c r="G5" s="2487">
        <v>2024</v>
      </c>
      <c r="H5" s="2488" t="s">
        <v>14</v>
      </c>
      <c r="I5" s="2488" t="s">
        <v>14</v>
      </c>
      <c r="J5" s="2489" t="s">
        <v>14</v>
      </c>
      <c r="K5" s="2490" t="s">
        <v>36</v>
      </c>
      <c r="L5" s="2490" t="s">
        <v>14</v>
      </c>
    </row>
    <row r="6" spans="1:12" ht="15" customHeight="1" x14ac:dyDescent="0.25">
      <c r="A6" s="29" t="s">
        <v>37</v>
      </c>
      <c r="B6" s="30" t="s">
        <v>38</v>
      </c>
      <c r="C6" s="31" t="s">
        <v>39</v>
      </c>
      <c r="D6" s="32" t="s">
        <v>40</v>
      </c>
      <c r="E6" s="32" t="s">
        <v>41</v>
      </c>
      <c r="F6" s="33" t="s">
        <v>42</v>
      </c>
      <c r="G6" s="31" t="s">
        <v>43</v>
      </c>
      <c r="H6" s="32" t="s">
        <v>44</v>
      </c>
      <c r="I6" s="32" t="s">
        <v>45</v>
      </c>
      <c r="J6" s="33" t="s">
        <v>46</v>
      </c>
      <c r="K6" s="31">
        <v>2025</v>
      </c>
      <c r="L6" s="32">
        <v>2024</v>
      </c>
    </row>
    <row r="7" spans="1:12" ht="15" customHeight="1" x14ac:dyDescent="0.25">
      <c r="A7" s="34" t="s">
        <v>47</v>
      </c>
      <c r="B7" s="35"/>
      <c r="C7" s="36"/>
      <c r="D7" s="37"/>
      <c r="E7" s="38"/>
      <c r="F7" s="39"/>
      <c r="G7" s="36"/>
      <c r="H7" s="37"/>
      <c r="I7" s="38"/>
      <c r="J7" s="39"/>
      <c r="K7" s="36"/>
      <c r="L7" s="37"/>
    </row>
    <row r="8" spans="1:12" ht="15" customHeight="1" x14ac:dyDescent="0.25">
      <c r="A8" s="40" t="s">
        <v>48</v>
      </c>
      <c r="B8" s="41">
        <v>23</v>
      </c>
      <c r="C8" s="42">
        <v>25</v>
      </c>
      <c r="D8" s="43">
        <v>25</v>
      </c>
      <c r="E8" s="43">
        <v>26</v>
      </c>
      <c r="F8" s="44">
        <v>18</v>
      </c>
      <c r="G8" s="42">
        <v>19</v>
      </c>
      <c r="H8" s="43">
        <v>17</v>
      </c>
      <c r="I8" s="43">
        <v>18</v>
      </c>
      <c r="J8" s="44">
        <v>18</v>
      </c>
      <c r="K8" s="42">
        <v>94</v>
      </c>
      <c r="L8" s="43">
        <v>72</v>
      </c>
    </row>
    <row r="9" spans="1:12" ht="15" customHeight="1" x14ac:dyDescent="0.25">
      <c r="A9" s="45" t="s">
        <v>49</v>
      </c>
      <c r="B9" s="46">
        <v>0</v>
      </c>
      <c r="C9" s="47">
        <v>1</v>
      </c>
      <c r="D9" s="48">
        <v>1</v>
      </c>
      <c r="E9" s="48">
        <v>1</v>
      </c>
      <c r="F9" s="49">
        <v>1</v>
      </c>
      <c r="G9" s="47">
        <v>1</v>
      </c>
      <c r="H9" s="48">
        <v>1</v>
      </c>
      <c r="I9" s="48">
        <v>1</v>
      </c>
      <c r="J9" s="49">
        <v>1</v>
      </c>
      <c r="K9" s="47">
        <v>4</v>
      </c>
      <c r="L9" s="48">
        <v>4</v>
      </c>
    </row>
    <row r="10" spans="1:12" ht="15" customHeight="1" x14ac:dyDescent="0.25">
      <c r="A10" s="45" t="s">
        <v>50</v>
      </c>
      <c r="B10" s="46">
        <v>6</v>
      </c>
      <c r="C10" s="47">
        <v>6</v>
      </c>
      <c r="D10" s="48">
        <v>7</v>
      </c>
      <c r="E10" s="48">
        <v>7</v>
      </c>
      <c r="F10" s="49">
        <v>8</v>
      </c>
      <c r="G10" s="47">
        <v>9</v>
      </c>
      <c r="H10" s="48">
        <v>7</v>
      </c>
      <c r="I10" s="48">
        <v>8</v>
      </c>
      <c r="J10" s="49">
        <v>8</v>
      </c>
      <c r="K10" s="47">
        <v>28</v>
      </c>
      <c r="L10" s="48">
        <v>32</v>
      </c>
    </row>
    <row r="11" spans="1:12" ht="15" customHeight="1" x14ac:dyDescent="0.25">
      <c r="A11" s="45" t="s">
        <v>51</v>
      </c>
      <c r="B11" s="46">
        <v>9</v>
      </c>
      <c r="C11" s="47">
        <v>9</v>
      </c>
      <c r="D11" s="48">
        <v>9</v>
      </c>
      <c r="E11" s="48">
        <v>9</v>
      </c>
      <c r="F11" s="49">
        <v>9</v>
      </c>
      <c r="G11" s="47">
        <v>9</v>
      </c>
      <c r="H11" s="48">
        <v>9</v>
      </c>
      <c r="I11" s="48">
        <v>9</v>
      </c>
      <c r="J11" s="49">
        <v>9</v>
      </c>
      <c r="K11" s="47">
        <v>36</v>
      </c>
      <c r="L11" s="48">
        <v>36</v>
      </c>
    </row>
    <row r="12" spans="1:12" ht="15" customHeight="1" x14ac:dyDescent="0.25">
      <c r="A12" s="45" t="s">
        <v>52</v>
      </c>
      <c r="B12" s="46">
        <v>8</v>
      </c>
      <c r="C12" s="47">
        <v>9</v>
      </c>
      <c r="D12" s="48">
        <v>8</v>
      </c>
      <c r="E12" s="48">
        <v>9</v>
      </c>
      <c r="F12" s="49">
        <v>0</v>
      </c>
      <c r="G12" s="47">
        <v>0</v>
      </c>
      <c r="H12" s="48">
        <v>0</v>
      </c>
      <c r="I12" s="48">
        <v>0</v>
      </c>
      <c r="J12" s="49">
        <v>0</v>
      </c>
      <c r="K12" s="47">
        <v>26</v>
      </c>
      <c r="L12" s="48">
        <v>0</v>
      </c>
    </row>
    <row r="13" spans="1:12" ht="15" customHeight="1" x14ac:dyDescent="0.25">
      <c r="A13" s="50" t="s">
        <v>53</v>
      </c>
      <c r="B13" s="46"/>
      <c r="C13" s="47"/>
      <c r="D13" s="48"/>
      <c r="E13" s="48"/>
      <c r="F13" s="49"/>
      <c r="G13" s="47"/>
      <c r="H13" s="48"/>
      <c r="I13" s="48"/>
      <c r="J13" s="49"/>
      <c r="K13" s="47"/>
      <c r="L13" s="48"/>
    </row>
    <row r="14" spans="1:12" ht="15" customHeight="1" x14ac:dyDescent="0.25">
      <c r="A14" s="40" t="s">
        <v>54</v>
      </c>
      <c r="B14" s="41">
        <v>434</v>
      </c>
      <c r="C14" s="42">
        <v>12</v>
      </c>
      <c r="D14" s="43">
        <v>-23</v>
      </c>
      <c r="E14" s="43">
        <v>35</v>
      </c>
      <c r="F14" s="44">
        <v>1362</v>
      </c>
      <c r="G14" s="42">
        <v>0</v>
      </c>
      <c r="H14" s="43">
        <v>136</v>
      </c>
      <c r="I14" s="43">
        <v>0</v>
      </c>
      <c r="J14" s="44">
        <v>0</v>
      </c>
      <c r="K14" s="42">
        <v>1386</v>
      </c>
      <c r="L14" s="43">
        <v>136</v>
      </c>
    </row>
    <row r="15" spans="1:12" ht="15" customHeight="1" x14ac:dyDescent="0.25">
      <c r="A15" s="40" t="s">
        <v>55</v>
      </c>
      <c r="B15" s="41">
        <v>0</v>
      </c>
      <c r="C15" s="42">
        <v>0</v>
      </c>
      <c r="D15" s="43">
        <v>0</v>
      </c>
      <c r="E15" s="43">
        <v>0</v>
      </c>
      <c r="F15" s="44">
        <v>0</v>
      </c>
      <c r="G15" s="42">
        <v>440</v>
      </c>
      <c r="H15" s="43">
        <v>0</v>
      </c>
      <c r="I15" s="43">
        <v>0</v>
      </c>
      <c r="J15" s="44">
        <v>0</v>
      </c>
      <c r="K15" s="42">
        <v>0</v>
      </c>
      <c r="L15" s="43">
        <v>440</v>
      </c>
    </row>
    <row r="16" spans="1:12" ht="15" customHeight="1" x14ac:dyDescent="0.25">
      <c r="A16" s="40" t="s">
        <v>56</v>
      </c>
      <c r="B16" s="41">
        <v>0</v>
      </c>
      <c r="C16" s="42">
        <v>373</v>
      </c>
      <c r="D16" s="43">
        <v>0</v>
      </c>
      <c r="E16" s="43">
        <v>0</v>
      </c>
      <c r="F16" s="44">
        <v>0</v>
      </c>
      <c r="G16" s="42">
        <v>53</v>
      </c>
      <c r="H16" s="43">
        <v>0</v>
      </c>
      <c r="I16" s="43">
        <v>0</v>
      </c>
      <c r="J16" s="44">
        <v>0</v>
      </c>
      <c r="K16" s="42">
        <v>373</v>
      </c>
      <c r="L16" s="43">
        <v>53</v>
      </c>
    </row>
    <row r="17" spans="1:12" ht="15" customHeight="1" x14ac:dyDescent="0.25">
      <c r="A17" s="40" t="s">
        <v>57</v>
      </c>
      <c r="B17" s="41">
        <v>0</v>
      </c>
      <c r="C17" s="42">
        <v>74</v>
      </c>
      <c r="D17" s="43">
        <v>0</v>
      </c>
      <c r="E17" s="43">
        <v>0</v>
      </c>
      <c r="F17" s="44">
        <v>0</v>
      </c>
      <c r="G17" s="42">
        <v>0</v>
      </c>
      <c r="H17" s="43">
        <v>176</v>
      </c>
      <c r="I17" s="43">
        <v>0</v>
      </c>
      <c r="J17" s="44">
        <v>0</v>
      </c>
      <c r="K17" s="42">
        <v>74</v>
      </c>
      <c r="L17" s="43">
        <v>176</v>
      </c>
    </row>
    <row r="18" spans="1:12" ht="15" customHeight="1" x14ac:dyDescent="0.25">
      <c r="A18" s="51" t="s">
        <v>58</v>
      </c>
      <c r="B18" s="52">
        <v>457</v>
      </c>
      <c r="C18" s="53">
        <v>484</v>
      </c>
      <c r="D18" s="54">
        <v>2</v>
      </c>
      <c r="E18" s="54">
        <v>61</v>
      </c>
      <c r="F18" s="55">
        <v>1380</v>
      </c>
      <c r="G18" s="53">
        <v>512</v>
      </c>
      <c r="H18" s="54">
        <v>329</v>
      </c>
      <c r="I18" s="54">
        <v>18</v>
      </c>
      <c r="J18" s="55">
        <v>18</v>
      </c>
      <c r="K18" s="53">
        <v>1927</v>
      </c>
      <c r="L18" s="54">
        <v>877</v>
      </c>
    </row>
    <row r="19" spans="1:12" ht="15" customHeight="1" x14ac:dyDescent="0.25">
      <c r="A19" s="51"/>
      <c r="B19" s="52"/>
      <c r="C19" s="56"/>
      <c r="D19" s="54"/>
      <c r="E19" s="54"/>
      <c r="F19" s="55"/>
      <c r="G19" s="53"/>
      <c r="H19" s="54"/>
      <c r="I19" s="54"/>
      <c r="J19" s="55"/>
      <c r="K19" s="53"/>
      <c r="L19" s="54"/>
    </row>
    <row r="20" spans="1:12" ht="15" customHeight="1" x14ac:dyDescent="0.25">
      <c r="A20" s="29" t="s">
        <v>59</v>
      </c>
      <c r="B20" s="57"/>
      <c r="C20" s="56"/>
      <c r="D20" s="58"/>
      <c r="E20" s="58"/>
      <c r="F20" s="59"/>
      <c r="G20" s="56"/>
      <c r="H20" s="58"/>
      <c r="I20" s="58"/>
      <c r="J20" s="59"/>
      <c r="K20" s="56"/>
      <c r="L20" s="58"/>
    </row>
    <row r="21" spans="1:12" ht="15" customHeight="1" x14ac:dyDescent="0.25">
      <c r="A21" s="34" t="s">
        <v>47</v>
      </c>
      <c r="B21" s="60"/>
      <c r="C21" s="61"/>
      <c r="D21" s="62"/>
      <c r="E21" s="62"/>
      <c r="F21" s="63"/>
      <c r="G21" s="61"/>
      <c r="H21" s="62"/>
      <c r="I21" s="62"/>
      <c r="J21" s="63"/>
      <c r="K21" s="61"/>
      <c r="L21" s="62"/>
    </row>
    <row r="22" spans="1:12" ht="15" customHeight="1" x14ac:dyDescent="0.25">
      <c r="A22" s="40" t="s">
        <v>60</v>
      </c>
      <c r="B22" s="41">
        <v>19</v>
      </c>
      <c r="C22" s="42">
        <v>20</v>
      </c>
      <c r="D22" s="43">
        <v>20</v>
      </c>
      <c r="E22" s="43">
        <v>20</v>
      </c>
      <c r="F22" s="44">
        <v>14</v>
      </c>
      <c r="G22" s="42">
        <v>13</v>
      </c>
      <c r="H22" s="43">
        <v>13</v>
      </c>
      <c r="I22" s="43">
        <v>13</v>
      </c>
      <c r="J22" s="44">
        <v>13</v>
      </c>
      <c r="K22" s="42">
        <v>74</v>
      </c>
      <c r="L22" s="43">
        <v>52</v>
      </c>
    </row>
    <row r="23" spans="1:12" ht="15" customHeight="1" x14ac:dyDescent="0.25">
      <c r="A23" s="45" t="s">
        <v>49</v>
      </c>
      <c r="B23" s="46">
        <v>0</v>
      </c>
      <c r="C23" s="47">
        <v>1</v>
      </c>
      <c r="D23" s="48">
        <v>1</v>
      </c>
      <c r="E23" s="48">
        <v>0</v>
      </c>
      <c r="F23" s="49">
        <v>1</v>
      </c>
      <c r="G23" s="47">
        <v>1</v>
      </c>
      <c r="H23" s="48">
        <v>1</v>
      </c>
      <c r="I23" s="48">
        <v>0</v>
      </c>
      <c r="J23" s="49">
        <v>1</v>
      </c>
      <c r="K23" s="47">
        <v>3</v>
      </c>
      <c r="L23" s="48">
        <v>3</v>
      </c>
    </row>
    <row r="24" spans="1:12" ht="15" customHeight="1" x14ac:dyDescent="0.25">
      <c r="A24" s="45" t="s">
        <v>50</v>
      </c>
      <c r="B24" s="46">
        <v>4</v>
      </c>
      <c r="C24" s="47">
        <v>4</v>
      </c>
      <c r="D24" s="48">
        <v>5</v>
      </c>
      <c r="E24" s="48">
        <v>5</v>
      </c>
      <c r="F24" s="49">
        <v>6</v>
      </c>
      <c r="G24" s="47">
        <v>6</v>
      </c>
      <c r="H24" s="48">
        <v>5</v>
      </c>
      <c r="I24" s="48">
        <v>6</v>
      </c>
      <c r="J24" s="49">
        <v>6</v>
      </c>
      <c r="K24" s="47">
        <v>20</v>
      </c>
      <c r="L24" s="48">
        <v>23</v>
      </c>
    </row>
    <row r="25" spans="1:12" ht="15" customHeight="1" x14ac:dyDescent="0.25">
      <c r="A25" s="45" t="s">
        <v>51</v>
      </c>
      <c r="B25" s="46">
        <v>7</v>
      </c>
      <c r="C25" s="47">
        <v>6</v>
      </c>
      <c r="D25" s="48">
        <v>7</v>
      </c>
      <c r="E25" s="48">
        <v>6</v>
      </c>
      <c r="F25" s="49">
        <v>7</v>
      </c>
      <c r="G25" s="47">
        <v>6</v>
      </c>
      <c r="H25" s="48">
        <v>7</v>
      </c>
      <c r="I25" s="48">
        <v>7</v>
      </c>
      <c r="J25" s="49">
        <v>6</v>
      </c>
      <c r="K25" s="47">
        <v>26</v>
      </c>
      <c r="L25" s="48">
        <v>26</v>
      </c>
    </row>
    <row r="26" spans="1:12" ht="15" customHeight="1" x14ac:dyDescent="0.25">
      <c r="A26" s="45" t="s">
        <v>52</v>
      </c>
      <c r="B26" s="46">
        <v>8</v>
      </c>
      <c r="C26" s="47">
        <v>9</v>
      </c>
      <c r="D26" s="48">
        <v>7</v>
      </c>
      <c r="E26" s="48">
        <v>9</v>
      </c>
      <c r="F26" s="49">
        <v>0</v>
      </c>
      <c r="G26" s="47">
        <v>0</v>
      </c>
      <c r="H26" s="48">
        <v>0</v>
      </c>
      <c r="I26" s="48">
        <v>0</v>
      </c>
      <c r="J26" s="49">
        <v>0</v>
      </c>
      <c r="K26" s="47">
        <v>25</v>
      </c>
      <c r="L26" s="48">
        <v>0</v>
      </c>
    </row>
    <row r="27" spans="1:12" ht="15" customHeight="1" x14ac:dyDescent="0.25">
      <c r="A27" s="50" t="s">
        <v>53</v>
      </c>
      <c r="B27" s="46"/>
      <c r="C27" s="47"/>
      <c r="D27" s="48"/>
      <c r="E27" s="48"/>
      <c r="F27" s="49"/>
      <c r="G27" s="47"/>
      <c r="H27" s="48"/>
      <c r="I27" s="48"/>
      <c r="J27" s="49"/>
      <c r="K27" s="47"/>
      <c r="L27" s="48"/>
    </row>
    <row r="28" spans="1:12" ht="15" customHeight="1" x14ac:dyDescent="0.25">
      <c r="A28" s="40" t="s">
        <v>54</v>
      </c>
      <c r="B28" s="41">
        <v>367</v>
      </c>
      <c r="C28" s="42">
        <v>-43</v>
      </c>
      <c r="D28" s="43">
        <v>8</v>
      </c>
      <c r="E28" s="43">
        <v>36</v>
      </c>
      <c r="F28" s="44">
        <v>1164</v>
      </c>
      <c r="G28" s="42">
        <v>0</v>
      </c>
      <c r="H28" s="43">
        <v>89</v>
      </c>
      <c r="I28" s="43">
        <v>0</v>
      </c>
      <c r="J28" s="44">
        <v>0</v>
      </c>
      <c r="K28" s="42">
        <v>1165</v>
      </c>
      <c r="L28" s="43">
        <v>89</v>
      </c>
    </row>
    <row r="29" spans="1:12" ht="15" customHeight="1" x14ac:dyDescent="0.25">
      <c r="A29" s="40" t="s">
        <v>55</v>
      </c>
      <c r="B29" s="41">
        <v>0</v>
      </c>
      <c r="C29" s="42">
        <v>0</v>
      </c>
      <c r="D29" s="43">
        <v>0</v>
      </c>
      <c r="E29" s="43">
        <v>0</v>
      </c>
      <c r="F29" s="44">
        <v>0</v>
      </c>
      <c r="G29" s="42">
        <v>379</v>
      </c>
      <c r="H29" s="43">
        <v>0</v>
      </c>
      <c r="I29" s="43">
        <v>0</v>
      </c>
      <c r="J29" s="44">
        <v>0</v>
      </c>
      <c r="K29" s="42">
        <v>0</v>
      </c>
      <c r="L29" s="43">
        <v>379</v>
      </c>
    </row>
    <row r="30" spans="1:12" ht="15" customHeight="1" x14ac:dyDescent="0.25">
      <c r="A30" s="40" t="s">
        <v>56</v>
      </c>
      <c r="B30" s="41">
        <v>0</v>
      </c>
      <c r="C30" s="42">
        <v>268</v>
      </c>
      <c r="D30" s="43">
        <v>0</v>
      </c>
      <c r="E30" s="43">
        <v>0</v>
      </c>
      <c r="F30" s="44">
        <v>0</v>
      </c>
      <c r="G30" s="42">
        <v>38</v>
      </c>
      <c r="H30" s="43">
        <v>0</v>
      </c>
      <c r="I30" s="43">
        <v>0</v>
      </c>
      <c r="J30" s="44">
        <v>0</v>
      </c>
      <c r="K30" s="42">
        <v>268</v>
      </c>
      <c r="L30" s="43">
        <v>38</v>
      </c>
    </row>
    <row r="31" spans="1:12" ht="15" customHeight="1" x14ac:dyDescent="0.25">
      <c r="A31" s="40" t="s">
        <v>57</v>
      </c>
      <c r="B31" s="41">
        <v>0</v>
      </c>
      <c r="C31" s="42">
        <v>54</v>
      </c>
      <c r="D31" s="43">
        <v>0</v>
      </c>
      <c r="E31" s="43">
        <v>0</v>
      </c>
      <c r="F31" s="44">
        <v>0</v>
      </c>
      <c r="G31" s="42">
        <v>0</v>
      </c>
      <c r="H31" s="43">
        <v>175</v>
      </c>
      <c r="I31" s="43">
        <v>0</v>
      </c>
      <c r="J31" s="44">
        <v>0</v>
      </c>
      <c r="K31" s="42">
        <v>54</v>
      </c>
      <c r="L31" s="43">
        <v>175</v>
      </c>
    </row>
    <row r="32" spans="1:12" ht="15" customHeight="1" x14ac:dyDescent="0.25">
      <c r="A32" s="51" t="s">
        <v>61</v>
      </c>
      <c r="B32" s="52">
        <v>386</v>
      </c>
      <c r="C32" s="53">
        <v>299</v>
      </c>
      <c r="D32" s="54">
        <v>28</v>
      </c>
      <c r="E32" s="54">
        <v>56</v>
      </c>
      <c r="F32" s="55">
        <v>1178</v>
      </c>
      <c r="G32" s="53">
        <v>430</v>
      </c>
      <c r="H32" s="54">
        <v>277</v>
      </c>
      <c r="I32" s="54">
        <v>13</v>
      </c>
      <c r="J32" s="55">
        <v>13</v>
      </c>
      <c r="K32" s="53">
        <v>1561</v>
      </c>
      <c r="L32" s="54">
        <v>733</v>
      </c>
    </row>
    <row r="33" spans="1:12" ht="3" customHeight="1" x14ac:dyDescent="0.25">
      <c r="A33" s="64"/>
      <c r="B33" s="65"/>
      <c r="C33" s="65"/>
      <c r="D33" s="65"/>
      <c r="E33" s="65"/>
      <c r="F33" s="65"/>
      <c r="G33" s="65"/>
      <c r="H33" s="65"/>
      <c r="I33" s="65"/>
      <c r="J33" s="65"/>
      <c r="K33" s="65"/>
      <c r="L33" s="65"/>
    </row>
    <row r="34" spans="1:12" ht="11.5" customHeight="1" x14ac:dyDescent="0.25">
      <c r="A34" s="2483" t="s">
        <v>62</v>
      </c>
      <c r="B34" s="2484" t="s">
        <v>14</v>
      </c>
      <c r="C34" s="2484" t="s">
        <v>14</v>
      </c>
      <c r="D34" s="2484" t="s">
        <v>14</v>
      </c>
      <c r="E34" s="2484" t="s">
        <v>14</v>
      </c>
      <c r="F34" s="2484" t="s">
        <v>14</v>
      </c>
      <c r="G34" s="2484" t="s">
        <v>14</v>
      </c>
      <c r="H34" s="2484" t="s">
        <v>14</v>
      </c>
      <c r="I34" s="2484" t="s">
        <v>14</v>
      </c>
      <c r="J34" s="2484" t="s">
        <v>14</v>
      </c>
      <c r="K34" s="2484" t="s">
        <v>14</v>
      </c>
      <c r="L34" s="2484" t="s">
        <v>14</v>
      </c>
    </row>
    <row r="35" spans="1:12" ht="21.65" customHeight="1" x14ac:dyDescent="0.25">
      <c r="A35" s="2482" t="s">
        <v>63</v>
      </c>
      <c r="B35" s="2482" t="s">
        <v>14</v>
      </c>
      <c r="C35" s="2482" t="s">
        <v>14</v>
      </c>
      <c r="D35" s="2482" t="s">
        <v>14</v>
      </c>
      <c r="E35" s="2482" t="s">
        <v>14</v>
      </c>
      <c r="F35" s="2482" t="s">
        <v>14</v>
      </c>
      <c r="G35" s="2482" t="s">
        <v>14</v>
      </c>
      <c r="H35" s="2482" t="s">
        <v>14</v>
      </c>
      <c r="I35" s="2482" t="s">
        <v>14</v>
      </c>
      <c r="J35" s="2482" t="s">
        <v>14</v>
      </c>
      <c r="K35" s="2482" t="s">
        <v>14</v>
      </c>
      <c r="L35" s="2482" t="s">
        <v>14</v>
      </c>
    </row>
    <row r="36" spans="1:12" ht="9.75" customHeight="1" x14ac:dyDescent="0.25">
      <c r="A36" s="2482" t="s">
        <v>64</v>
      </c>
      <c r="B36" s="2482" t="s">
        <v>14</v>
      </c>
      <c r="C36" s="2482" t="s">
        <v>14</v>
      </c>
      <c r="D36" s="2482" t="s">
        <v>14</v>
      </c>
      <c r="E36" s="2482" t="s">
        <v>14</v>
      </c>
      <c r="F36" s="2482" t="s">
        <v>14</v>
      </c>
      <c r="G36" s="2482" t="s">
        <v>14</v>
      </c>
      <c r="H36" s="2482" t="s">
        <v>14</v>
      </c>
      <c r="I36" s="2482" t="s">
        <v>14</v>
      </c>
      <c r="J36" s="2482" t="s">
        <v>14</v>
      </c>
      <c r="K36" s="2482" t="s">
        <v>14</v>
      </c>
      <c r="L36" s="2482" t="s">
        <v>14</v>
      </c>
    </row>
    <row r="37" spans="1:12" ht="11.5" customHeight="1" x14ac:dyDescent="0.25">
      <c r="A37" s="2483" t="s">
        <v>1057</v>
      </c>
      <c r="B37" s="2484" t="s">
        <v>14</v>
      </c>
      <c r="C37" s="2484" t="s">
        <v>14</v>
      </c>
      <c r="D37" s="2484" t="s">
        <v>14</v>
      </c>
      <c r="E37" s="2484" t="s">
        <v>14</v>
      </c>
      <c r="F37" s="2484" t="s">
        <v>14</v>
      </c>
      <c r="G37" s="2484" t="s">
        <v>14</v>
      </c>
      <c r="H37" s="2484" t="s">
        <v>14</v>
      </c>
      <c r="I37" s="2484" t="s">
        <v>14</v>
      </c>
      <c r="J37" s="2484" t="s">
        <v>14</v>
      </c>
      <c r="K37" s="2484" t="s">
        <v>14</v>
      </c>
      <c r="L37" s="2484" t="s">
        <v>14</v>
      </c>
    </row>
  </sheetData>
  <mergeCells count="9">
    <mergeCell ref="A35:L35"/>
    <mergeCell ref="A36:L36"/>
    <mergeCell ref="A37:L37"/>
    <mergeCell ref="A2:L2"/>
    <mergeCell ref="A3:L3"/>
    <mergeCell ref="A4:L4"/>
    <mergeCell ref="G5:J5"/>
    <mergeCell ref="K5:L5"/>
    <mergeCell ref="A34:L34"/>
  </mergeCells>
  <hyperlinks>
    <hyperlink ref="A1" location="ToC!A2" display="Back to Table of Contents" xr:uid="{422AA8AE-B23F-4E6D-B711-3B067F60CCFB}"/>
  </hyperlinks>
  <pageMargins left="0.5" right="0.5" top="0.5" bottom="0.5" header="0.25" footer="0.25"/>
  <pageSetup scale="76" orientation="landscape" r:id="rId1"/>
  <headerFooter>
    <oddFooter>&amp;L&amp;G&amp;C&amp;"Scotia,Regular"&amp;9Supplementary Financial Information (SFI)&amp;RNotes_2&amp;"Scotia,Regular"&amp;7</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230FE-A2DE-415F-B62A-967D53F09352}">
  <sheetPr>
    <pageSetUpPr fitToPage="1"/>
  </sheetPr>
  <dimension ref="A1:L26"/>
  <sheetViews>
    <sheetView showGridLines="0" zoomScaleNormal="100" workbookViewId="0"/>
  </sheetViews>
  <sheetFormatPr defaultRowHeight="12.5" x14ac:dyDescent="0.25"/>
  <cols>
    <col min="1" max="1" width="75.54296875" style="23" customWidth="1"/>
    <col min="2" max="6" width="12.54296875" style="23" customWidth="1"/>
    <col min="7" max="7" width="8.81640625" style="23" customWidth="1"/>
    <col min="8" max="12" width="12.54296875" style="23" customWidth="1"/>
    <col min="13" max="16384" width="8.7265625" style="23"/>
  </cols>
  <sheetData>
    <row r="1" spans="1:12" ht="20" customHeight="1" x14ac:dyDescent="0.25">
      <c r="A1" s="22" t="s">
        <v>12</v>
      </c>
    </row>
    <row r="2" spans="1:12" ht="24.65" customHeight="1" x14ac:dyDescent="0.25">
      <c r="A2" s="2553" t="s">
        <v>949</v>
      </c>
      <c r="B2" s="2553" t="s">
        <v>14</v>
      </c>
      <c r="C2" s="2553" t="s">
        <v>14</v>
      </c>
      <c r="D2" s="2553" t="s">
        <v>14</v>
      </c>
      <c r="E2" s="2553" t="s">
        <v>14</v>
      </c>
      <c r="F2" s="2553" t="s">
        <v>14</v>
      </c>
      <c r="G2" s="2553" t="s">
        <v>14</v>
      </c>
      <c r="H2" s="2553" t="s">
        <v>14</v>
      </c>
      <c r="I2" s="2553" t="s">
        <v>14</v>
      </c>
      <c r="J2" s="2553" t="s">
        <v>14</v>
      </c>
      <c r="K2" s="2553" t="s">
        <v>14</v>
      </c>
      <c r="L2" s="2536" t="s">
        <v>14</v>
      </c>
    </row>
    <row r="3" spans="1:12" ht="12" customHeight="1" x14ac:dyDescent="0.25">
      <c r="A3" s="2087" t="s">
        <v>996</v>
      </c>
      <c r="B3" s="2088"/>
      <c r="C3" s="2089"/>
      <c r="D3" s="2090"/>
      <c r="E3" s="2090"/>
      <c r="F3" s="2223"/>
      <c r="G3" s="2089"/>
      <c r="H3" s="2090"/>
      <c r="I3" s="2090"/>
      <c r="J3" s="2090"/>
      <c r="K3" s="2538" t="s">
        <v>165</v>
      </c>
      <c r="L3" s="2538" t="s">
        <v>14</v>
      </c>
    </row>
    <row r="4" spans="1:12" ht="12" customHeight="1" x14ac:dyDescent="0.25">
      <c r="A4" s="2092" t="s">
        <v>560</v>
      </c>
      <c r="B4" s="2224" t="s">
        <v>167</v>
      </c>
      <c r="C4" s="2094" t="s">
        <v>168</v>
      </c>
      <c r="D4" s="2095" t="s">
        <v>169</v>
      </c>
      <c r="E4" s="2095" t="s">
        <v>170</v>
      </c>
      <c r="F4" s="2096" t="s">
        <v>171</v>
      </c>
      <c r="G4" s="2094" t="s">
        <v>172</v>
      </c>
      <c r="H4" s="2095" t="s">
        <v>173</v>
      </c>
      <c r="I4" s="2095" t="s">
        <v>174</v>
      </c>
      <c r="J4" s="2096" t="s">
        <v>175</v>
      </c>
      <c r="K4" s="2097">
        <v>2025</v>
      </c>
      <c r="L4" s="2098">
        <v>2024</v>
      </c>
    </row>
    <row r="5" spans="1:12" ht="16" customHeight="1" x14ac:dyDescent="0.25">
      <c r="A5" s="2099" t="s">
        <v>951</v>
      </c>
      <c r="B5" s="2225"/>
      <c r="C5" s="2101"/>
      <c r="D5" s="2102"/>
      <c r="E5" s="2102"/>
      <c r="F5" s="2103"/>
      <c r="G5" s="2101"/>
      <c r="H5" s="2102"/>
      <c r="I5" s="2102"/>
      <c r="J5" s="2103"/>
      <c r="K5" s="2104"/>
      <c r="L5" s="2105"/>
    </row>
    <row r="6" spans="1:12" ht="16" customHeight="1" x14ac:dyDescent="0.25">
      <c r="A6" s="2106" t="s">
        <v>960</v>
      </c>
      <c r="B6" s="2226">
        <v>2155</v>
      </c>
      <c r="C6" s="2227">
        <v>2104</v>
      </c>
      <c r="D6" s="2228">
        <v>2313</v>
      </c>
      <c r="E6" s="2228">
        <v>1841</v>
      </c>
      <c r="F6" s="2229">
        <v>1025</v>
      </c>
      <c r="G6" s="2227">
        <v>1521</v>
      </c>
      <c r="H6" s="2228">
        <v>1756</v>
      </c>
      <c r="I6" s="2228">
        <v>1943</v>
      </c>
      <c r="J6" s="2229">
        <v>2066</v>
      </c>
      <c r="K6" s="2230">
        <v>7283</v>
      </c>
      <c r="L6" s="2231">
        <v>7286</v>
      </c>
    </row>
    <row r="7" spans="1:12" ht="29.15" customHeight="1" x14ac:dyDescent="0.25">
      <c r="A7" s="2113" t="s">
        <v>997</v>
      </c>
      <c r="B7" s="2232">
        <v>0</v>
      </c>
      <c r="C7" s="2177">
        <v>0</v>
      </c>
      <c r="D7" s="2176">
        <v>-22</v>
      </c>
      <c r="E7" s="2176">
        <v>0</v>
      </c>
      <c r="F7" s="2178">
        <v>0</v>
      </c>
      <c r="G7" s="2177">
        <v>0</v>
      </c>
      <c r="H7" s="2176">
        <v>0</v>
      </c>
      <c r="I7" s="2176">
        <v>0</v>
      </c>
      <c r="J7" s="2178">
        <v>0</v>
      </c>
      <c r="K7" s="2124">
        <v>-22</v>
      </c>
      <c r="L7" s="2233">
        <v>0</v>
      </c>
    </row>
    <row r="8" spans="1:12" ht="29.15" customHeight="1" x14ac:dyDescent="0.25">
      <c r="A8" s="2121" t="s">
        <v>998</v>
      </c>
      <c r="B8" s="2234">
        <v>2155</v>
      </c>
      <c r="C8" s="2174">
        <v>2104</v>
      </c>
      <c r="D8" s="2175">
        <v>2291</v>
      </c>
      <c r="E8" s="2175">
        <v>1841</v>
      </c>
      <c r="F8" s="2172">
        <v>1025</v>
      </c>
      <c r="G8" s="2174">
        <v>1521</v>
      </c>
      <c r="H8" s="2175">
        <v>1756</v>
      </c>
      <c r="I8" s="2175">
        <v>1943</v>
      </c>
      <c r="J8" s="2172">
        <v>2066</v>
      </c>
      <c r="K8" s="2118">
        <v>7261</v>
      </c>
      <c r="L8" s="2233">
        <v>7286</v>
      </c>
    </row>
    <row r="9" spans="1:12" ht="16" customHeight="1" x14ac:dyDescent="0.25">
      <c r="A9" s="2113" t="s">
        <v>999</v>
      </c>
      <c r="B9" s="2232">
        <v>-9</v>
      </c>
      <c r="C9" s="2177">
        <v>-45</v>
      </c>
      <c r="D9" s="2176">
        <v>0</v>
      </c>
      <c r="E9" s="2176">
        <v>0</v>
      </c>
      <c r="F9" s="2178">
        <v>-196</v>
      </c>
      <c r="G9" s="2177">
        <v>-3</v>
      </c>
      <c r="H9" s="2176">
        <v>-15</v>
      </c>
      <c r="I9" s="2176">
        <v>-15</v>
      </c>
      <c r="J9" s="2178">
        <v>-15</v>
      </c>
      <c r="K9" s="2124">
        <v>-181</v>
      </c>
      <c r="L9" s="2233">
        <v>-49</v>
      </c>
    </row>
    <row r="10" spans="1:12" ht="16" customHeight="1" x14ac:dyDescent="0.25">
      <c r="A10" s="2120" t="s">
        <v>1000</v>
      </c>
      <c r="B10" s="2234">
        <v>2146</v>
      </c>
      <c r="C10" s="2174">
        <v>2059</v>
      </c>
      <c r="D10" s="2175">
        <v>2291</v>
      </c>
      <c r="E10" s="2175">
        <v>1841</v>
      </c>
      <c r="F10" s="2172">
        <v>829</v>
      </c>
      <c r="G10" s="2174">
        <v>1518</v>
      </c>
      <c r="H10" s="2175">
        <v>1741</v>
      </c>
      <c r="I10" s="2175">
        <v>1928</v>
      </c>
      <c r="J10" s="2172">
        <v>2051</v>
      </c>
      <c r="K10" s="2118">
        <v>7080</v>
      </c>
      <c r="L10" s="2233">
        <v>7237</v>
      </c>
    </row>
    <row r="11" spans="1:12" ht="16" customHeight="1" x14ac:dyDescent="0.25">
      <c r="A11" s="2121" t="s">
        <v>1001</v>
      </c>
      <c r="B11" s="2234">
        <v>1238</v>
      </c>
      <c r="C11" s="2174">
        <v>1245</v>
      </c>
      <c r="D11" s="2175">
        <v>1245</v>
      </c>
      <c r="E11" s="2175">
        <v>1246</v>
      </c>
      <c r="F11" s="2172">
        <v>1250</v>
      </c>
      <c r="G11" s="2174">
        <v>1243</v>
      </c>
      <c r="H11" s="2175">
        <v>1235</v>
      </c>
      <c r="I11" s="2175">
        <v>1228</v>
      </c>
      <c r="J11" s="2172">
        <v>1221</v>
      </c>
      <c r="K11" s="2118">
        <v>1248</v>
      </c>
      <c r="L11" s="2233">
        <v>1232</v>
      </c>
    </row>
    <row r="12" spans="1:12" ht="16" customHeight="1" x14ac:dyDescent="0.25">
      <c r="A12" s="2120" t="s">
        <v>1002</v>
      </c>
      <c r="B12" s="2235">
        <v>1.73</v>
      </c>
      <c r="C12" s="2236">
        <v>1.65</v>
      </c>
      <c r="D12" s="2237">
        <v>1.84</v>
      </c>
      <c r="E12" s="2237">
        <v>1.48</v>
      </c>
      <c r="F12" s="2238">
        <v>0.66</v>
      </c>
      <c r="G12" s="2236">
        <v>1.22</v>
      </c>
      <c r="H12" s="2237">
        <v>1.41</v>
      </c>
      <c r="I12" s="2237">
        <v>1.57</v>
      </c>
      <c r="J12" s="2238">
        <v>1.68</v>
      </c>
      <c r="K12" s="2239">
        <v>5.67</v>
      </c>
      <c r="L12" s="2240">
        <v>5.87</v>
      </c>
    </row>
    <row r="13" spans="1:12" ht="12" customHeight="1" x14ac:dyDescent="0.25">
      <c r="A13" s="2122"/>
      <c r="B13" s="2131"/>
      <c r="C13" s="2126"/>
      <c r="D13" s="2127"/>
      <c r="E13" s="2127"/>
      <c r="F13" s="2128"/>
      <c r="G13" s="2126"/>
      <c r="H13" s="2127"/>
      <c r="I13" s="2127"/>
      <c r="J13" s="2128"/>
      <c r="K13" s="2129"/>
      <c r="L13" s="2127"/>
    </row>
    <row r="14" spans="1:12" ht="15" customHeight="1" x14ac:dyDescent="0.25">
      <c r="A14" s="2130" t="s">
        <v>977</v>
      </c>
      <c r="B14" s="2125"/>
      <c r="C14" s="2155"/>
      <c r="D14" s="2156"/>
      <c r="E14" s="2156"/>
      <c r="F14" s="2157"/>
      <c r="G14" s="2155"/>
      <c r="H14" s="2156"/>
      <c r="I14" s="2156"/>
      <c r="J14" s="2157"/>
      <c r="K14" s="2158"/>
      <c r="L14" s="2159"/>
    </row>
    <row r="15" spans="1:12" ht="29.15" customHeight="1" x14ac:dyDescent="0.25">
      <c r="A15" s="2121" t="s">
        <v>998</v>
      </c>
      <c r="B15" s="2234">
        <v>2155</v>
      </c>
      <c r="C15" s="2174">
        <v>2104</v>
      </c>
      <c r="D15" s="2175">
        <v>2291</v>
      </c>
      <c r="E15" s="2175">
        <v>1841</v>
      </c>
      <c r="F15" s="2172">
        <v>1025</v>
      </c>
      <c r="G15" s="2174">
        <v>1521</v>
      </c>
      <c r="H15" s="2175">
        <v>1756</v>
      </c>
      <c r="I15" s="2175">
        <v>1943</v>
      </c>
      <c r="J15" s="2172">
        <v>2066</v>
      </c>
      <c r="K15" s="2118">
        <v>7261</v>
      </c>
      <c r="L15" s="2233">
        <v>7286</v>
      </c>
    </row>
    <row r="16" spans="1:12" ht="29.25" customHeight="1" x14ac:dyDescent="0.25">
      <c r="A16" s="2241" t="s">
        <v>1003</v>
      </c>
      <c r="B16" s="2232">
        <v>386</v>
      </c>
      <c r="C16" s="2174">
        <v>299</v>
      </c>
      <c r="D16" s="2175">
        <v>28</v>
      </c>
      <c r="E16" s="2175">
        <v>56</v>
      </c>
      <c r="F16" s="2172">
        <v>1178</v>
      </c>
      <c r="G16" s="2174">
        <v>430</v>
      </c>
      <c r="H16" s="2175">
        <v>277</v>
      </c>
      <c r="I16" s="2175">
        <v>13</v>
      </c>
      <c r="J16" s="2172">
        <v>13</v>
      </c>
      <c r="K16" s="2118">
        <v>1561</v>
      </c>
      <c r="L16" s="2233">
        <v>733</v>
      </c>
    </row>
    <row r="17" spans="1:12" ht="29.15" customHeight="1" x14ac:dyDescent="0.25">
      <c r="A17" s="2135" t="s">
        <v>1004</v>
      </c>
      <c r="B17" s="2232">
        <v>0</v>
      </c>
      <c r="C17" s="2177">
        <v>0</v>
      </c>
      <c r="D17" s="2176">
        <v>22</v>
      </c>
      <c r="E17" s="2176">
        <v>0</v>
      </c>
      <c r="F17" s="2178">
        <v>0</v>
      </c>
      <c r="G17" s="2177">
        <v>0</v>
      </c>
      <c r="H17" s="2176">
        <v>0</v>
      </c>
      <c r="I17" s="2176">
        <v>0</v>
      </c>
      <c r="J17" s="2178">
        <v>0</v>
      </c>
      <c r="K17" s="2124">
        <v>22</v>
      </c>
      <c r="L17" s="2233">
        <v>0</v>
      </c>
    </row>
    <row r="18" spans="1:12" ht="29.15" customHeight="1" x14ac:dyDescent="0.25">
      <c r="A18" s="2121" t="s">
        <v>1005</v>
      </c>
      <c r="B18" s="2234">
        <v>2541</v>
      </c>
      <c r="C18" s="2174">
        <v>2403</v>
      </c>
      <c r="D18" s="2175">
        <v>2341</v>
      </c>
      <c r="E18" s="2175">
        <v>1897</v>
      </c>
      <c r="F18" s="2172">
        <v>2203</v>
      </c>
      <c r="G18" s="2174">
        <v>1951</v>
      </c>
      <c r="H18" s="2175">
        <v>2033</v>
      </c>
      <c r="I18" s="2175">
        <v>1956</v>
      </c>
      <c r="J18" s="2172">
        <v>2079</v>
      </c>
      <c r="K18" s="2118">
        <v>8844</v>
      </c>
      <c r="L18" s="2233">
        <v>8019</v>
      </c>
    </row>
    <row r="19" spans="1:12" ht="16" customHeight="1" x14ac:dyDescent="0.25">
      <c r="A19" s="2122" t="s">
        <v>999</v>
      </c>
      <c r="B19" s="2232">
        <v>1</v>
      </c>
      <c r="C19" s="2177">
        <v>5</v>
      </c>
      <c r="D19" s="2176">
        <v>8</v>
      </c>
      <c r="E19" s="2176">
        <v>1</v>
      </c>
      <c r="F19" s="2178">
        <v>-7</v>
      </c>
      <c r="G19" s="2177">
        <v>-3</v>
      </c>
      <c r="H19" s="2176">
        <v>-16</v>
      </c>
      <c r="I19" s="2176">
        <v>-15</v>
      </c>
      <c r="J19" s="2178">
        <v>-15</v>
      </c>
      <c r="K19" s="2124">
        <v>7</v>
      </c>
      <c r="L19" s="2233">
        <v>-49</v>
      </c>
    </row>
    <row r="20" spans="1:12" ht="16" customHeight="1" x14ac:dyDescent="0.25">
      <c r="A20" s="2120" t="s">
        <v>1006</v>
      </c>
      <c r="B20" s="2234">
        <v>2542</v>
      </c>
      <c r="C20" s="2174">
        <v>2408</v>
      </c>
      <c r="D20" s="2175">
        <v>2349</v>
      </c>
      <c r="E20" s="2175">
        <v>1898</v>
      </c>
      <c r="F20" s="2172">
        <v>2196</v>
      </c>
      <c r="G20" s="2174">
        <v>1948</v>
      </c>
      <c r="H20" s="2175">
        <v>2017</v>
      </c>
      <c r="I20" s="2175">
        <v>1941</v>
      </c>
      <c r="J20" s="2172">
        <v>2064</v>
      </c>
      <c r="K20" s="2118">
        <v>8851</v>
      </c>
      <c r="L20" s="2233">
        <v>7970</v>
      </c>
    </row>
    <row r="21" spans="1:12" ht="16" customHeight="1" x14ac:dyDescent="0.25">
      <c r="A21" s="2122" t="s">
        <v>1007</v>
      </c>
      <c r="B21" s="2234">
        <v>1238</v>
      </c>
      <c r="C21" s="2174">
        <v>1245</v>
      </c>
      <c r="D21" s="2175">
        <v>1249</v>
      </c>
      <c r="E21" s="2175">
        <v>1250</v>
      </c>
      <c r="F21" s="2172">
        <v>1250</v>
      </c>
      <c r="G21" s="2174">
        <v>1243</v>
      </c>
      <c r="H21" s="2175">
        <v>1235</v>
      </c>
      <c r="I21" s="2175">
        <v>1228</v>
      </c>
      <c r="J21" s="2172">
        <v>1221</v>
      </c>
      <c r="K21" s="2118">
        <v>1248</v>
      </c>
      <c r="L21" s="2233">
        <v>1232</v>
      </c>
    </row>
    <row r="22" spans="1:12" ht="16" customHeight="1" x14ac:dyDescent="0.25">
      <c r="A22" s="2121" t="s">
        <v>1008</v>
      </c>
      <c r="B22" s="2235">
        <v>2.0499999999999998</v>
      </c>
      <c r="C22" s="2236">
        <v>1.93</v>
      </c>
      <c r="D22" s="2237">
        <v>1.88</v>
      </c>
      <c r="E22" s="2237">
        <v>1.52</v>
      </c>
      <c r="F22" s="2238">
        <v>1.76</v>
      </c>
      <c r="G22" s="2236">
        <v>1.57</v>
      </c>
      <c r="H22" s="2237">
        <v>1.63</v>
      </c>
      <c r="I22" s="2237">
        <v>1.58</v>
      </c>
      <c r="J22" s="2238">
        <v>1.69</v>
      </c>
      <c r="K22" s="2239">
        <v>7.09</v>
      </c>
      <c r="L22" s="2240">
        <v>6.47</v>
      </c>
    </row>
    <row r="23" spans="1:12" ht="16" customHeight="1" x14ac:dyDescent="0.25">
      <c r="A23" s="2242" t="s">
        <v>1009</v>
      </c>
      <c r="B23" s="2243">
        <v>0.31999999999999984</v>
      </c>
      <c r="C23" s="2244">
        <v>0.28000000000000003</v>
      </c>
      <c r="D23" s="2245">
        <v>0.04</v>
      </c>
      <c r="E23" s="2245">
        <v>0.04</v>
      </c>
      <c r="F23" s="2246">
        <v>1.1000000000000001</v>
      </c>
      <c r="G23" s="2244">
        <v>0.35</v>
      </c>
      <c r="H23" s="2245">
        <v>0.22</v>
      </c>
      <c r="I23" s="2245">
        <v>0.01</v>
      </c>
      <c r="J23" s="2246">
        <v>0.01</v>
      </c>
      <c r="K23" s="2247">
        <v>1.42</v>
      </c>
      <c r="L23" s="2248">
        <v>0.6</v>
      </c>
    </row>
    <row r="24" spans="1:12" ht="12" customHeight="1" x14ac:dyDescent="0.25">
      <c r="A24" s="2249"/>
      <c r="B24" s="2250"/>
      <c r="C24" s="2250"/>
      <c r="D24" s="2250"/>
      <c r="E24" s="2250"/>
      <c r="F24" s="2250"/>
      <c r="G24" s="2250"/>
      <c r="H24" s="2250"/>
      <c r="I24" s="2250"/>
      <c r="J24" s="2250"/>
      <c r="K24" s="2251"/>
      <c r="L24" s="2252"/>
    </row>
    <row r="25" spans="1:12" ht="10" customHeight="1" x14ac:dyDescent="0.25">
      <c r="A25" s="2624" t="s">
        <v>1010</v>
      </c>
      <c r="B25" s="2625" t="s">
        <v>14</v>
      </c>
      <c r="C25" s="2625" t="s">
        <v>14</v>
      </c>
      <c r="D25" s="2625" t="s">
        <v>14</v>
      </c>
      <c r="E25" s="2625" t="s">
        <v>14</v>
      </c>
      <c r="F25" s="2625" t="s">
        <v>14</v>
      </c>
      <c r="G25" s="2625" t="s">
        <v>14</v>
      </c>
      <c r="H25" s="2625" t="s">
        <v>14</v>
      </c>
      <c r="I25" s="2625" t="s">
        <v>14</v>
      </c>
      <c r="J25" s="2625" t="s">
        <v>14</v>
      </c>
      <c r="K25" s="2222"/>
      <c r="L25" s="2222"/>
    </row>
    <row r="26" spans="1:12" ht="10" customHeight="1" x14ac:dyDescent="0.25">
      <c r="A26" s="2624"/>
      <c r="B26" s="2625" t="s">
        <v>14</v>
      </c>
      <c r="C26" s="2625" t="s">
        <v>14</v>
      </c>
      <c r="D26" s="2625" t="s">
        <v>14</v>
      </c>
      <c r="E26" s="2625" t="s">
        <v>14</v>
      </c>
      <c r="F26" s="2625" t="s">
        <v>14</v>
      </c>
      <c r="G26" s="2625" t="s">
        <v>14</v>
      </c>
      <c r="H26" s="2625" t="s">
        <v>14</v>
      </c>
      <c r="I26" s="2625" t="s">
        <v>14</v>
      </c>
      <c r="J26" s="2625" t="s">
        <v>14</v>
      </c>
      <c r="K26" s="2222"/>
      <c r="L26" s="2222"/>
    </row>
  </sheetData>
  <mergeCells count="4">
    <mergeCell ref="A2:L2"/>
    <mergeCell ref="K3:L3"/>
    <mergeCell ref="A25:J25"/>
    <mergeCell ref="A26:J26"/>
  </mergeCells>
  <hyperlinks>
    <hyperlink ref="A1" location="ToC!A2" display="Back to Table of Contents" xr:uid="{6525FD9C-2EB4-4F43-8585-2E4DDB52DF3F}"/>
  </hyperlinks>
  <pageMargins left="0.5" right="0.5" top="0.5" bottom="0.5" header="0.25" footer="0.25"/>
  <pageSetup scale="60" orientation="landscape" r:id="rId1"/>
  <headerFooter>
    <oddFooter>&amp;L&amp;G&amp;C&amp;"Scotia,Regular"&amp;9Supplementary Financial Information (SFI)&amp;R35&amp;"Scotia,Regular"&amp;7</oddFooter>
  </headerFooter>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0017E-E970-4C64-9DAC-3049B7D7C4DA}">
  <sheetPr>
    <pageSetUpPr fitToPage="1"/>
  </sheetPr>
  <dimension ref="A1:L34"/>
  <sheetViews>
    <sheetView showGridLines="0" zoomScaleNormal="100" workbookViewId="0"/>
  </sheetViews>
  <sheetFormatPr defaultRowHeight="12.5" x14ac:dyDescent="0.25"/>
  <cols>
    <col min="1" max="1" width="81.81640625" style="23" customWidth="1"/>
    <col min="2" max="12" width="13.54296875" style="23" customWidth="1"/>
    <col min="13" max="16384" width="8.7265625" style="23"/>
  </cols>
  <sheetData>
    <row r="1" spans="1:12" ht="20" customHeight="1" x14ac:dyDescent="0.25">
      <c r="A1" s="22" t="s">
        <v>12</v>
      </c>
    </row>
    <row r="2" spans="1:12" ht="25" customHeight="1" x14ac:dyDescent="0.25">
      <c r="A2" s="2494" t="s">
        <v>949</v>
      </c>
      <c r="B2" s="2494" t="s">
        <v>14</v>
      </c>
      <c r="C2" s="2494" t="s">
        <v>14</v>
      </c>
      <c r="D2" s="2494" t="s">
        <v>14</v>
      </c>
      <c r="E2" s="2494" t="s">
        <v>14</v>
      </c>
      <c r="F2" s="2494" t="s">
        <v>14</v>
      </c>
      <c r="G2" s="2494" t="s">
        <v>14</v>
      </c>
      <c r="H2" s="2494" t="s">
        <v>14</v>
      </c>
      <c r="I2" s="2494" t="s">
        <v>14</v>
      </c>
      <c r="J2" s="2494" t="s">
        <v>14</v>
      </c>
      <c r="K2" s="2494" t="s">
        <v>14</v>
      </c>
      <c r="L2" s="2494" t="s">
        <v>14</v>
      </c>
    </row>
    <row r="3" spans="1:12" ht="19" customHeight="1" x14ac:dyDescent="0.25">
      <c r="A3" s="2253" t="s">
        <v>1011</v>
      </c>
      <c r="B3" s="2254" t="s">
        <v>323</v>
      </c>
      <c r="C3" s="2626">
        <v>2025</v>
      </c>
      <c r="D3" s="2627" t="s">
        <v>14</v>
      </c>
      <c r="E3" s="2627" t="s">
        <v>14</v>
      </c>
      <c r="F3" s="2628" t="s">
        <v>14</v>
      </c>
      <c r="G3" s="2626">
        <v>2024</v>
      </c>
      <c r="H3" s="2627" t="s">
        <v>14</v>
      </c>
      <c r="I3" s="2627" t="s">
        <v>14</v>
      </c>
      <c r="J3" s="2628" t="s">
        <v>14</v>
      </c>
      <c r="K3" s="2629" t="s">
        <v>165</v>
      </c>
      <c r="L3" s="2629" t="s">
        <v>14</v>
      </c>
    </row>
    <row r="4" spans="1:12" ht="18" customHeight="1" x14ac:dyDescent="0.25">
      <c r="A4" s="1254" t="s">
        <v>560</v>
      </c>
      <c r="B4" s="2255" t="s">
        <v>167</v>
      </c>
      <c r="C4" s="2256" t="s">
        <v>168</v>
      </c>
      <c r="D4" s="2257" t="s">
        <v>169</v>
      </c>
      <c r="E4" s="2257" t="s">
        <v>170</v>
      </c>
      <c r="F4" s="2258" t="s">
        <v>171</v>
      </c>
      <c r="G4" s="2256" t="s">
        <v>172</v>
      </c>
      <c r="H4" s="2257" t="s">
        <v>173</v>
      </c>
      <c r="I4" s="2257" t="s">
        <v>174</v>
      </c>
      <c r="J4" s="2258" t="s">
        <v>175</v>
      </c>
      <c r="K4" s="2256">
        <v>2025</v>
      </c>
      <c r="L4" s="2257">
        <v>2024</v>
      </c>
    </row>
    <row r="5" spans="1:12" ht="18" customHeight="1" x14ac:dyDescent="0.25">
      <c r="A5" s="2259" t="s">
        <v>1012</v>
      </c>
      <c r="B5" s="2260"/>
      <c r="C5" s="2261"/>
      <c r="D5" s="2262"/>
      <c r="E5" s="2262"/>
      <c r="F5" s="2263"/>
      <c r="G5" s="2261"/>
      <c r="H5" s="2262"/>
      <c r="I5" s="2262"/>
      <c r="J5" s="2263"/>
      <c r="K5" s="2261"/>
      <c r="L5" s="2262"/>
    </row>
    <row r="6" spans="1:12" ht="18" customHeight="1" x14ac:dyDescent="0.25">
      <c r="A6" s="2264" t="s">
        <v>392</v>
      </c>
      <c r="B6" s="2265"/>
      <c r="C6" s="2266"/>
      <c r="D6" s="2267"/>
      <c r="E6" s="2267"/>
      <c r="F6" s="2268"/>
      <c r="G6" s="2266"/>
      <c r="H6" s="2267"/>
      <c r="I6" s="2267"/>
      <c r="J6" s="2268"/>
      <c r="K6" s="2266"/>
      <c r="L6" s="2267"/>
    </row>
    <row r="7" spans="1:12" ht="18" customHeight="1" x14ac:dyDescent="0.25">
      <c r="A7" s="2268" t="s">
        <v>178</v>
      </c>
      <c r="B7" s="2269">
        <v>2155</v>
      </c>
      <c r="C7" s="2270">
        <v>2104</v>
      </c>
      <c r="D7" s="1208">
        <v>2313</v>
      </c>
      <c r="E7" s="1208">
        <v>1841</v>
      </c>
      <c r="F7" s="2271">
        <v>1025</v>
      </c>
      <c r="G7" s="2270">
        <v>1521</v>
      </c>
      <c r="H7" s="1208">
        <v>1756</v>
      </c>
      <c r="I7" s="1208">
        <v>1943</v>
      </c>
      <c r="J7" s="2271">
        <v>2066</v>
      </c>
      <c r="K7" s="2270">
        <v>7283</v>
      </c>
      <c r="L7" s="1208">
        <v>7286</v>
      </c>
    </row>
    <row r="8" spans="1:12" ht="18" customHeight="1" x14ac:dyDescent="0.25">
      <c r="A8" s="2268" t="s">
        <v>1013</v>
      </c>
      <c r="B8" s="2269">
        <v>77288</v>
      </c>
      <c r="C8" s="2270">
        <v>76093</v>
      </c>
      <c r="D8" s="1208">
        <v>74972</v>
      </c>
      <c r="E8" s="1208">
        <v>74625</v>
      </c>
      <c r="F8" s="2271">
        <v>74077</v>
      </c>
      <c r="G8" s="2270">
        <v>73158</v>
      </c>
      <c r="H8" s="1208">
        <v>71651</v>
      </c>
      <c r="I8" s="1208">
        <v>70277</v>
      </c>
      <c r="J8" s="2271">
        <v>69372</v>
      </c>
      <c r="K8" s="2270">
        <v>75005</v>
      </c>
      <c r="L8" s="1208">
        <v>71127</v>
      </c>
    </row>
    <row r="9" spans="1:12" ht="18" customHeight="1" x14ac:dyDescent="0.25">
      <c r="A9" s="2268" t="s">
        <v>1014</v>
      </c>
      <c r="B9" s="2272">
        <v>0.111</v>
      </c>
      <c r="C9" s="2273">
        <v>0.11</v>
      </c>
      <c r="D9" s="2274">
        <v>0.122</v>
      </c>
      <c r="E9" s="2274">
        <v>0.10100000000000001</v>
      </c>
      <c r="F9" s="2275">
        <v>5.5E-2</v>
      </c>
      <c r="G9" s="2273">
        <v>8.3000000000000004E-2</v>
      </c>
      <c r="H9" s="2274">
        <v>9.8000000000000004E-2</v>
      </c>
      <c r="I9" s="2274">
        <v>0.112</v>
      </c>
      <c r="J9" s="2275">
        <v>0.11799999999999999</v>
      </c>
      <c r="K9" s="2273">
        <v>9.7000000000000003E-2</v>
      </c>
      <c r="L9" s="2274">
        <v>0.10199999999999999</v>
      </c>
    </row>
    <row r="10" spans="1:12" ht="18" customHeight="1" x14ac:dyDescent="0.25">
      <c r="A10" s="2268"/>
      <c r="B10" s="2265"/>
      <c r="C10" s="2266"/>
      <c r="D10" s="2267"/>
      <c r="E10" s="2267"/>
      <c r="F10" s="2268"/>
      <c r="G10" s="2266"/>
      <c r="H10" s="2267"/>
      <c r="I10" s="2267"/>
      <c r="J10" s="2268"/>
      <c r="K10" s="2266"/>
      <c r="L10" s="2267"/>
    </row>
    <row r="11" spans="1:12" ht="18" customHeight="1" x14ac:dyDescent="0.25">
      <c r="A11" s="2264" t="s">
        <v>1015</v>
      </c>
      <c r="B11" s="2265"/>
      <c r="C11" s="2266"/>
      <c r="D11" s="2267"/>
      <c r="E11" s="2267"/>
      <c r="F11" s="2268"/>
      <c r="G11" s="2266"/>
      <c r="H11" s="2267"/>
      <c r="I11" s="2267"/>
      <c r="J11" s="2268"/>
      <c r="K11" s="2266"/>
      <c r="L11" s="2267"/>
    </row>
    <row r="12" spans="1:12" ht="18" customHeight="1" x14ac:dyDescent="0.25">
      <c r="A12" s="2268" t="s">
        <v>178</v>
      </c>
      <c r="B12" s="2269">
        <v>2541</v>
      </c>
      <c r="C12" s="2270">
        <v>2403</v>
      </c>
      <c r="D12" s="1208">
        <v>2341</v>
      </c>
      <c r="E12" s="1208">
        <v>1897</v>
      </c>
      <c r="F12" s="2271">
        <v>2203</v>
      </c>
      <c r="G12" s="2270">
        <v>1951</v>
      </c>
      <c r="H12" s="1208">
        <v>2033</v>
      </c>
      <c r="I12" s="1208">
        <v>1956</v>
      </c>
      <c r="J12" s="2271">
        <v>2079</v>
      </c>
      <c r="K12" s="2270">
        <v>8844</v>
      </c>
      <c r="L12" s="1208">
        <v>8019</v>
      </c>
    </row>
    <row r="13" spans="1:12" ht="18" customHeight="1" x14ac:dyDescent="0.25">
      <c r="A13" s="2268" t="s">
        <v>1014</v>
      </c>
      <c r="B13" s="2272">
        <v>0.13</v>
      </c>
      <c r="C13" s="2273">
        <v>0.125</v>
      </c>
      <c r="D13" s="2274">
        <v>0.124</v>
      </c>
      <c r="E13" s="2274">
        <v>0.104</v>
      </c>
      <c r="F13" s="2275">
        <v>0.11799999999999999</v>
      </c>
      <c r="G13" s="2273">
        <v>0.106</v>
      </c>
      <c r="H13" s="2274">
        <v>0.113</v>
      </c>
      <c r="I13" s="2274">
        <v>0.113</v>
      </c>
      <c r="J13" s="2275">
        <v>0.11899999999999999</v>
      </c>
      <c r="K13" s="2273">
        <v>0.11799999999999999</v>
      </c>
      <c r="L13" s="2274">
        <v>0.113</v>
      </c>
    </row>
    <row r="14" spans="1:12" ht="18" customHeight="1" x14ac:dyDescent="0.25">
      <c r="A14" s="2276"/>
      <c r="B14" s="2277"/>
      <c r="C14" s="2278"/>
      <c r="D14" s="2279"/>
      <c r="E14" s="2279"/>
      <c r="F14" s="2276"/>
      <c r="G14" s="2278"/>
      <c r="H14" s="2279"/>
      <c r="I14" s="2279"/>
      <c r="J14" s="2276"/>
      <c r="K14" s="2278"/>
      <c r="L14" s="2279"/>
    </row>
    <row r="15" spans="1:12" ht="18" customHeight="1" x14ac:dyDescent="0.25">
      <c r="A15" s="2259" t="s">
        <v>1016</v>
      </c>
      <c r="B15" s="2260"/>
      <c r="C15" s="2261"/>
      <c r="D15" s="2262"/>
      <c r="E15" s="2262"/>
      <c r="F15" s="2263"/>
      <c r="G15" s="2261"/>
      <c r="H15" s="2262"/>
      <c r="I15" s="2262"/>
      <c r="J15" s="2263"/>
      <c r="K15" s="2261"/>
      <c r="L15" s="2262"/>
    </row>
    <row r="16" spans="1:12" ht="18" customHeight="1" x14ac:dyDescent="0.25">
      <c r="A16" s="2264" t="s">
        <v>393</v>
      </c>
      <c r="B16" s="2265"/>
      <c r="C16" s="2266"/>
      <c r="D16" s="2267"/>
      <c r="E16" s="2267"/>
      <c r="F16" s="2268"/>
      <c r="G16" s="2266"/>
      <c r="H16" s="2267"/>
      <c r="I16" s="2267"/>
      <c r="J16" s="2268"/>
      <c r="K16" s="2266"/>
      <c r="L16" s="2267"/>
    </row>
    <row r="17" spans="1:12" ht="18" customHeight="1" x14ac:dyDescent="0.25">
      <c r="A17" s="2268" t="s">
        <v>178</v>
      </c>
      <c r="B17" s="2269">
        <v>2541</v>
      </c>
      <c r="C17" s="2270">
        <v>2390</v>
      </c>
      <c r="D17" s="1208">
        <v>2314</v>
      </c>
      <c r="E17" s="1208">
        <v>1883</v>
      </c>
      <c r="F17" s="2271">
        <v>2183</v>
      </c>
      <c r="G17" s="2270">
        <v>1945</v>
      </c>
      <c r="H17" s="1208">
        <v>2027</v>
      </c>
      <c r="I17" s="1208">
        <v>1963</v>
      </c>
      <c r="J17" s="2271">
        <v>2093</v>
      </c>
      <c r="K17" s="2270">
        <v>8770</v>
      </c>
      <c r="L17" s="1208">
        <v>8028</v>
      </c>
    </row>
    <row r="18" spans="1:12" ht="18" customHeight="1" x14ac:dyDescent="0.25">
      <c r="A18" s="2268" t="s">
        <v>1013</v>
      </c>
      <c r="B18" s="2269">
        <v>77059</v>
      </c>
      <c r="C18" s="2270">
        <v>74669</v>
      </c>
      <c r="D18" s="1208">
        <v>73672</v>
      </c>
      <c r="E18" s="1208">
        <v>73291</v>
      </c>
      <c r="F18" s="2271">
        <v>71976</v>
      </c>
      <c r="G18" s="2270">
        <v>70625</v>
      </c>
      <c r="H18" s="1208">
        <v>68966</v>
      </c>
      <c r="I18" s="1208">
        <v>67509</v>
      </c>
      <c r="J18" s="2271">
        <v>66658</v>
      </c>
      <c r="K18" s="2270">
        <v>73463</v>
      </c>
      <c r="L18" s="1208">
        <v>68453</v>
      </c>
    </row>
    <row r="19" spans="1:12" ht="19" customHeight="1" x14ac:dyDescent="0.25">
      <c r="A19" s="2276" t="s">
        <v>1014</v>
      </c>
      <c r="B19" s="2280">
        <v>0.13100000000000001</v>
      </c>
      <c r="C19" s="2281">
        <v>0.127</v>
      </c>
      <c r="D19" s="2282">
        <v>0.125</v>
      </c>
      <c r="E19" s="2282">
        <v>0.105</v>
      </c>
      <c r="F19" s="2283">
        <v>0.12</v>
      </c>
      <c r="G19" s="2281">
        <v>0.11</v>
      </c>
      <c r="H19" s="2282">
        <v>0.11700000000000001</v>
      </c>
      <c r="I19" s="2282">
        <v>0.11799999999999999</v>
      </c>
      <c r="J19" s="2283">
        <v>0.125</v>
      </c>
      <c r="K19" s="2281">
        <v>0.11899999999999999</v>
      </c>
      <c r="L19" s="2282">
        <v>0.11700000000000001</v>
      </c>
    </row>
    <row r="20" spans="1:12" ht="18" customHeight="1" x14ac:dyDescent="0.25">
      <c r="A20" s="2284"/>
      <c r="B20" s="2285"/>
      <c r="C20" s="2286"/>
      <c r="D20" s="2287"/>
      <c r="E20" s="2287"/>
      <c r="F20" s="2284"/>
      <c r="G20" s="2286"/>
      <c r="H20" s="2287"/>
      <c r="I20" s="2287"/>
      <c r="J20" s="2284"/>
      <c r="K20" s="2286"/>
      <c r="L20" s="2287"/>
    </row>
    <row r="21" spans="1:12" ht="18" customHeight="1" x14ac:dyDescent="0.25">
      <c r="A21" s="2288" t="s">
        <v>1017</v>
      </c>
      <c r="B21" s="2265"/>
      <c r="C21" s="2266"/>
      <c r="D21" s="2267"/>
      <c r="E21" s="2267"/>
      <c r="F21" s="2268"/>
      <c r="G21" s="2266"/>
      <c r="H21" s="2267"/>
      <c r="I21" s="2267"/>
      <c r="J21" s="2268"/>
      <c r="K21" s="2266"/>
      <c r="L21" s="2267"/>
    </row>
    <row r="22" spans="1:12" ht="18" customHeight="1" x14ac:dyDescent="0.25">
      <c r="A22" s="2264" t="s">
        <v>392</v>
      </c>
      <c r="B22" s="2265"/>
      <c r="C22" s="2266"/>
      <c r="D22" s="2267"/>
      <c r="E22" s="2267"/>
      <c r="F22" s="2268"/>
      <c r="G22" s="2266"/>
      <c r="H22" s="2267"/>
      <c r="I22" s="2267"/>
      <c r="J22" s="2268"/>
      <c r="K22" s="2266"/>
      <c r="L22" s="2267"/>
    </row>
    <row r="23" spans="1:12" ht="18" customHeight="1" x14ac:dyDescent="0.25">
      <c r="A23" s="2268" t="s">
        <v>178</v>
      </c>
      <c r="B23" s="2269">
        <v>481</v>
      </c>
      <c r="C23" s="2270">
        <v>447</v>
      </c>
      <c r="D23" s="1208">
        <v>417</v>
      </c>
      <c r="E23" s="1208">
        <v>399</v>
      </c>
      <c r="F23" s="2271">
        <v>407</v>
      </c>
      <c r="G23" s="2270">
        <v>380</v>
      </c>
      <c r="H23" s="1208">
        <v>367</v>
      </c>
      <c r="I23" s="1208">
        <v>340</v>
      </c>
      <c r="J23" s="2271">
        <v>330</v>
      </c>
      <c r="K23" s="2270">
        <v>1670</v>
      </c>
      <c r="L23" s="1208">
        <v>1417</v>
      </c>
    </row>
    <row r="24" spans="1:12" ht="18" customHeight="1" x14ac:dyDescent="0.25">
      <c r="A24" s="2268" t="s">
        <v>1013</v>
      </c>
      <c r="B24" s="2269">
        <v>10810</v>
      </c>
      <c r="C24" s="2270">
        <v>10599</v>
      </c>
      <c r="D24" s="1208">
        <v>10552</v>
      </c>
      <c r="E24" s="1208">
        <v>10332</v>
      </c>
      <c r="F24" s="2271">
        <v>10183</v>
      </c>
      <c r="G24" s="2270">
        <v>10230</v>
      </c>
      <c r="H24" s="1208">
        <v>10195</v>
      </c>
      <c r="I24" s="1208">
        <v>10222</v>
      </c>
      <c r="J24" s="2271">
        <v>10193</v>
      </c>
      <c r="K24" s="2270">
        <v>10417</v>
      </c>
      <c r="L24" s="1208">
        <v>10210</v>
      </c>
    </row>
    <row r="25" spans="1:12" ht="18" customHeight="1" x14ac:dyDescent="0.25">
      <c r="A25" s="2268" t="s">
        <v>1014</v>
      </c>
      <c r="B25" s="2272">
        <v>0.17699999999999999</v>
      </c>
      <c r="C25" s="2273">
        <v>0.16700000000000001</v>
      </c>
      <c r="D25" s="2274">
        <v>0.157</v>
      </c>
      <c r="E25" s="2274">
        <v>0.158</v>
      </c>
      <c r="F25" s="2275">
        <v>0.158</v>
      </c>
      <c r="G25" s="2273">
        <v>0.14799999999999999</v>
      </c>
      <c r="H25" s="2274">
        <v>0.14299999999999999</v>
      </c>
      <c r="I25" s="2274">
        <v>0.13600000000000001</v>
      </c>
      <c r="J25" s="2275">
        <v>0.129</v>
      </c>
      <c r="K25" s="2273">
        <v>0.16</v>
      </c>
      <c r="L25" s="2274">
        <v>0.13900000000000001</v>
      </c>
    </row>
    <row r="26" spans="1:12" ht="18" customHeight="1" x14ac:dyDescent="0.25">
      <c r="A26" s="2268"/>
      <c r="B26" s="2265"/>
      <c r="C26" s="2266"/>
      <c r="D26" s="2267"/>
      <c r="E26" s="2267"/>
      <c r="F26" s="2268"/>
      <c r="G26" s="2266"/>
      <c r="H26" s="2267"/>
      <c r="I26" s="2267"/>
      <c r="J26" s="2268"/>
      <c r="K26" s="2266"/>
      <c r="L26" s="2267"/>
    </row>
    <row r="27" spans="1:12" ht="18" customHeight="1" x14ac:dyDescent="0.25">
      <c r="A27" s="2264" t="s">
        <v>1015</v>
      </c>
      <c r="B27" s="2265"/>
      <c r="C27" s="2266"/>
      <c r="D27" s="2267"/>
      <c r="E27" s="2267"/>
      <c r="F27" s="2268"/>
      <c r="G27" s="2266"/>
      <c r="H27" s="2267"/>
      <c r="I27" s="2267"/>
      <c r="J27" s="2268"/>
      <c r="K27" s="2266"/>
      <c r="L27" s="2267"/>
    </row>
    <row r="28" spans="1:12" ht="18" customHeight="1" x14ac:dyDescent="0.25">
      <c r="A28" s="2268" t="s">
        <v>178</v>
      </c>
      <c r="B28" s="2269">
        <v>488</v>
      </c>
      <c r="C28" s="2270">
        <v>453</v>
      </c>
      <c r="D28" s="1208">
        <v>424</v>
      </c>
      <c r="E28" s="1208">
        <v>405</v>
      </c>
      <c r="F28" s="2271">
        <v>414</v>
      </c>
      <c r="G28" s="2270">
        <v>386</v>
      </c>
      <c r="H28" s="1208">
        <v>374</v>
      </c>
      <c r="I28" s="1208">
        <v>347</v>
      </c>
      <c r="J28" s="2271">
        <v>336</v>
      </c>
      <c r="K28" s="2270">
        <v>1696</v>
      </c>
      <c r="L28" s="1208">
        <v>1443</v>
      </c>
    </row>
    <row r="29" spans="1:12" ht="18" customHeight="1" x14ac:dyDescent="0.25">
      <c r="A29" s="2268" t="s">
        <v>1014</v>
      </c>
      <c r="B29" s="2272">
        <v>0.17899999999999999</v>
      </c>
      <c r="C29" s="2273">
        <v>0.17</v>
      </c>
      <c r="D29" s="2274">
        <v>0.159</v>
      </c>
      <c r="E29" s="2274">
        <v>0.161</v>
      </c>
      <c r="F29" s="2275">
        <v>0.161</v>
      </c>
      <c r="G29" s="2273">
        <v>0.15</v>
      </c>
      <c r="H29" s="2274">
        <v>0.14599999999999999</v>
      </c>
      <c r="I29" s="2274">
        <v>0.13800000000000001</v>
      </c>
      <c r="J29" s="2275">
        <v>0.13100000000000001</v>
      </c>
      <c r="K29" s="2273">
        <v>0.16300000000000001</v>
      </c>
      <c r="L29" s="2274">
        <v>0.14099999999999999</v>
      </c>
    </row>
    <row r="30" spans="1:12" ht="5.25" customHeight="1" x14ac:dyDescent="0.25">
      <c r="A30" s="2289"/>
      <c r="B30" s="2290"/>
      <c r="C30" s="2290"/>
      <c r="D30" s="2290"/>
      <c r="E30" s="2290"/>
      <c r="F30" s="2290"/>
      <c r="G30" s="2290"/>
      <c r="H30" s="2290"/>
      <c r="I30" s="2290"/>
      <c r="J30" s="2290"/>
      <c r="K30" s="2290"/>
      <c r="L30" s="2290"/>
    </row>
    <row r="31" spans="1:12" ht="13.5" customHeight="1" x14ac:dyDescent="0.25">
      <c r="A31" s="2484" t="s">
        <v>1018</v>
      </c>
      <c r="B31" s="2484" t="s">
        <v>14</v>
      </c>
      <c r="C31" s="2484" t="s">
        <v>14</v>
      </c>
      <c r="D31" s="2484" t="s">
        <v>14</v>
      </c>
      <c r="E31" s="2484" t="s">
        <v>14</v>
      </c>
      <c r="F31" s="2484" t="s">
        <v>14</v>
      </c>
      <c r="G31" s="2484" t="s">
        <v>14</v>
      </c>
      <c r="H31" s="2484" t="s">
        <v>14</v>
      </c>
      <c r="I31" s="2484" t="s">
        <v>14</v>
      </c>
      <c r="J31" s="2484" t="s">
        <v>14</v>
      </c>
      <c r="K31" s="2484" t="s">
        <v>14</v>
      </c>
      <c r="L31" s="2484" t="s">
        <v>14</v>
      </c>
    </row>
    <row r="32" spans="1:12" ht="13.5" customHeight="1" x14ac:dyDescent="0.25">
      <c r="A32" s="2484" t="s">
        <v>1019</v>
      </c>
      <c r="B32" s="2484" t="s">
        <v>14</v>
      </c>
      <c r="C32" s="2484" t="s">
        <v>14</v>
      </c>
      <c r="D32" s="2484" t="s">
        <v>14</v>
      </c>
      <c r="E32" s="2484" t="s">
        <v>14</v>
      </c>
      <c r="F32" s="2484" t="s">
        <v>14</v>
      </c>
      <c r="G32" s="2484" t="s">
        <v>14</v>
      </c>
      <c r="H32" s="2484" t="s">
        <v>14</v>
      </c>
      <c r="I32" s="2484" t="s">
        <v>14</v>
      </c>
      <c r="J32" s="2484" t="s">
        <v>14</v>
      </c>
      <c r="K32" s="2484" t="s">
        <v>14</v>
      </c>
      <c r="L32" s="2484" t="s">
        <v>14</v>
      </c>
    </row>
    <row r="33" spans="1:12" ht="13.5" customHeight="1" x14ac:dyDescent="0.25">
      <c r="A33" s="2484" t="s">
        <v>1020</v>
      </c>
      <c r="B33" s="2484" t="s">
        <v>14</v>
      </c>
      <c r="C33" s="2484" t="s">
        <v>14</v>
      </c>
      <c r="D33" s="2484" t="s">
        <v>14</v>
      </c>
      <c r="E33" s="2484" t="s">
        <v>14</v>
      </c>
      <c r="F33" s="2484" t="s">
        <v>14</v>
      </c>
      <c r="G33" s="2484" t="s">
        <v>14</v>
      </c>
      <c r="H33" s="2484" t="s">
        <v>14</v>
      </c>
      <c r="I33" s="2484" t="s">
        <v>14</v>
      </c>
      <c r="J33" s="2484" t="s">
        <v>14</v>
      </c>
      <c r="K33" s="2484" t="s">
        <v>14</v>
      </c>
      <c r="L33" s="2484" t="s">
        <v>14</v>
      </c>
    </row>
    <row r="34" spans="1:12" ht="19" customHeight="1" x14ac:dyDescent="0.25">
      <c r="A34" s="2291"/>
      <c r="B34" s="2292"/>
      <c r="C34" s="2292"/>
      <c r="D34" s="2292"/>
      <c r="E34" s="2292"/>
      <c r="F34" s="2292"/>
      <c r="G34" s="2292"/>
      <c r="H34" s="2292"/>
      <c r="I34" s="2292"/>
      <c r="J34" s="2292"/>
      <c r="K34" s="2292"/>
      <c r="L34" s="2292"/>
    </row>
  </sheetData>
  <mergeCells count="7">
    <mergeCell ref="A33:L33"/>
    <mergeCell ref="A2:L2"/>
    <mergeCell ref="C3:F3"/>
    <mergeCell ref="G3:J3"/>
    <mergeCell ref="K3:L3"/>
    <mergeCell ref="A31:L31"/>
    <mergeCell ref="A32:L32"/>
  </mergeCells>
  <hyperlinks>
    <hyperlink ref="A1" location="ToC!A2" display="Back to Table of Contents" xr:uid="{08658019-19E8-4813-9BDB-486EB739D265}"/>
  </hyperlinks>
  <pageMargins left="0.5" right="0.5" top="0.5" bottom="0.5" header="0.25" footer="0.25"/>
  <pageSetup scale="55" orientation="landscape" horizontalDpi="72" verticalDpi="72" r:id="rId1"/>
  <headerFooter>
    <oddFooter>&amp;L&amp;G&amp;C&amp;"Scotia,Regular"&amp;9Supplementary Financial Information (SFI)&amp;R36&amp;"Scotia,Regular"&amp;7</oddFooter>
  </headerFooter>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9FFB9-E100-47F5-8D70-A960CA16534C}">
  <sheetPr>
    <pageSetUpPr fitToPage="1"/>
  </sheetPr>
  <dimension ref="A1:L60"/>
  <sheetViews>
    <sheetView showGridLines="0" zoomScaleNormal="100" workbookViewId="0"/>
  </sheetViews>
  <sheetFormatPr defaultRowHeight="12.5" x14ac:dyDescent="0.25"/>
  <cols>
    <col min="1" max="1" width="70.81640625" style="23" customWidth="1"/>
    <col min="2" max="12" width="15.54296875" style="23" customWidth="1"/>
    <col min="13" max="16384" width="8.7265625" style="23"/>
  </cols>
  <sheetData>
    <row r="1" spans="1:12" ht="20" customHeight="1" x14ac:dyDescent="0.25">
      <c r="A1" s="22" t="s">
        <v>12</v>
      </c>
    </row>
    <row r="2" spans="1:12" ht="25" customHeight="1" x14ac:dyDescent="0.25">
      <c r="A2" s="2630" t="s">
        <v>949</v>
      </c>
      <c r="B2" s="2630" t="s">
        <v>14</v>
      </c>
      <c r="C2" s="2630" t="s">
        <v>14</v>
      </c>
      <c r="D2" s="2630" t="s">
        <v>14</v>
      </c>
      <c r="E2" s="2630" t="s">
        <v>14</v>
      </c>
      <c r="F2" s="2630" t="s">
        <v>14</v>
      </c>
      <c r="G2" s="2630" t="s">
        <v>14</v>
      </c>
      <c r="H2" s="2630" t="s">
        <v>14</v>
      </c>
      <c r="I2" s="2630" t="s">
        <v>14</v>
      </c>
      <c r="J2" s="2630" t="s">
        <v>14</v>
      </c>
      <c r="K2" s="2630" t="s">
        <v>14</v>
      </c>
      <c r="L2" s="2630" t="s">
        <v>14</v>
      </c>
    </row>
    <row r="3" spans="1:12" ht="18.649999999999999" customHeight="1" x14ac:dyDescent="0.25">
      <c r="A3" s="2293" t="s">
        <v>1021</v>
      </c>
      <c r="B3" s="2294" t="s">
        <v>323</v>
      </c>
      <c r="C3" s="2631">
        <v>2025</v>
      </c>
      <c r="D3" s="2632" t="s">
        <v>14</v>
      </c>
      <c r="E3" s="2632" t="s">
        <v>14</v>
      </c>
      <c r="F3" s="2633" t="s">
        <v>14</v>
      </c>
      <c r="G3" s="2631">
        <v>2024</v>
      </c>
      <c r="H3" s="2632" t="s">
        <v>14</v>
      </c>
      <c r="I3" s="2632" t="s">
        <v>14</v>
      </c>
      <c r="J3" s="2633" t="s">
        <v>14</v>
      </c>
      <c r="K3" s="2634" t="s">
        <v>165</v>
      </c>
      <c r="L3" s="2634" t="s">
        <v>14</v>
      </c>
    </row>
    <row r="4" spans="1:12" ht="18.649999999999999" customHeight="1" x14ac:dyDescent="0.25">
      <c r="A4" s="2295" t="s">
        <v>560</v>
      </c>
      <c r="B4" s="2296" t="s">
        <v>167</v>
      </c>
      <c r="C4" s="2297" t="s">
        <v>168</v>
      </c>
      <c r="D4" s="2298" t="s">
        <v>169</v>
      </c>
      <c r="E4" s="2298" t="s">
        <v>170</v>
      </c>
      <c r="F4" s="2299" t="s">
        <v>171</v>
      </c>
      <c r="G4" s="2300" t="s">
        <v>172</v>
      </c>
      <c r="H4" s="2298" t="s">
        <v>173</v>
      </c>
      <c r="I4" s="2298" t="s">
        <v>174</v>
      </c>
      <c r="J4" s="2299" t="s">
        <v>175</v>
      </c>
      <c r="K4" s="2301" t="s">
        <v>1022</v>
      </c>
      <c r="L4" s="2302" t="s">
        <v>1023</v>
      </c>
    </row>
    <row r="5" spans="1:12" ht="18.649999999999999" customHeight="1" x14ac:dyDescent="0.25">
      <c r="A5" s="2303" t="s">
        <v>1012</v>
      </c>
      <c r="B5" s="2304"/>
      <c r="C5" s="2305"/>
      <c r="D5" s="2306"/>
      <c r="E5" s="2306"/>
      <c r="F5" s="2307"/>
      <c r="G5" s="2308"/>
      <c r="H5" s="2309"/>
      <c r="I5" s="2309"/>
      <c r="J5" s="2310"/>
      <c r="K5" s="2311"/>
      <c r="L5" s="2309"/>
    </row>
    <row r="6" spans="1:12" ht="18.649999999999999" customHeight="1" x14ac:dyDescent="0.25">
      <c r="A6" s="2312" t="s">
        <v>1024</v>
      </c>
      <c r="B6" s="2313">
        <v>1497957</v>
      </c>
      <c r="C6" s="2314">
        <v>1486529</v>
      </c>
      <c r="D6" s="2315">
        <v>1445858</v>
      </c>
      <c r="E6" s="2315">
        <v>1468310</v>
      </c>
      <c r="F6" s="2316">
        <v>1460615</v>
      </c>
      <c r="G6" s="2314">
        <v>1418795</v>
      </c>
      <c r="H6" s="2315">
        <v>1422740</v>
      </c>
      <c r="I6" s="2315">
        <v>1411181</v>
      </c>
      <c r="J6" s="2317">
        <v>1423337</v>
      </c>
      <c r="K6" s="2318">
        <v>1465278</v>
      </c>
      <c r="L6" s="2319">
        <v>1419284</v>
      </c>
    </row>
    <row r="7" spans="1:12" ht="18.649999999999999" customHeight="1" x14ac:dyDescent="0.25">
      <c r="A7" s="2320" t="s">
        <v>1025</v>
      </c>
      <c r="B7" s="2321">
        <v>120352</v>
      </c>
      <c r="C7" s="2322">
        <v>115239</v>
      </c>
      <c r="D7" s="2323">
        <v>114263</v>
      </c>
      <c r="E7" s="2323">
        <v>118403</v>
      </c>
      <c r="F7" s="2324">
        <v>115155</v>
      </c>
      <c r="G7" s="2322">
        <v>106621</v>
      </c>
      <c r="H7" s="2323">
        <v>105539</v>
      </c>
      <c r="I7" s="2323">
        <v>108405</v>
      </c>
      <c r="J7" s="2324">
        <v>110932</v>
      </c>
      <c r="K7" s="2322">
        <v>115718</v>
      </c>
      <c r="L7" s="2325">
        <v>108110</v>
      </c>
    </row>
    <row r="8" spans="1:12" ht="18.649999999999999" customHeight="1" x14ac:dyDescent="0.25">
      <c r="A8" s="2320" t="s">
        <v>1026</v>
      </c>
      <c r="B8" s="2326">
        <v>1377605</v>
      </c>
      <c r="C8" s="2327">
        <v>1371290</v>
      </c>
      <c r="D8" s="2328">
        <v>1331595</v>
      </c>
      <c r="E8" s="2328">
        <v>1349907</v>
      </c>
      <c r="F8" s="2329">
        <v>1345460</v>
      </c>
      <c r="G8" s="2327">
        <v>1312174</v>
      </c>
      <c r="H8" s="2328">
        <v>1317201</v>
      </c>
      <c r="I8" s="2328">
        <v>1302776</v>
      </c>
      <c r="J8" s="2329">
        <v>1312405</v>
      </c>
      <c r="K8" s="2327">
        <v>1349560</v>
      </c>
      <c r="L8" s="2330">
        <v>1311174</v>
      </c>
    </row>
    <row r="9" spans="1:12" ht="18.649999999999999" customHeight="1" x14ac:dyDescent="0.25">
      <c r="A9" s="2320" t="s">
        <v>1027</v>
      </c>
      <c r="B9" s="2326"/>
      <c r="C9" s="2327"/>
      <c r="D9" s="2328"/>
      <c r="E9" s="2328"/>
      <c r="F9" s="2329"/>
      <c r="G9" s="2327"/>
      <c r="H9" s="2328"/>
      <c r="I9" s="2328"/>
      <c r="J9" s="2329"/>
      <c r="K9" s="2327"/>
      <c r="L9" s="2330"/>
    </row>
    <row r="10" spans="1:12" ht="18.649999999999999" customHeight="1" x14ac:dyDescent="0.25">
      <c r="A10" s="967" t="s">
        <v>432</v>
      </c>
      <c r="B10" s="2326">
        <v>175004</v>
      </c>
      <c r="C10" s="2327">
        <v>156953</v>
      </c>
      <c r="D10" s="2328">
        <v>148567</v>
      </c>
      <c r="E10" s="2328">
        <v>150997</v>
      </c>
      <c r="F10" s="2329">
        <v>156540</v>
      </c>
      <c r="G10" s="2327">
        <v>145195</v>
      </c>
      <c r="H10" s="2328">
        <v>153248</v>
      </c>
      <c r="I10" s="2328">
        <v>144737</v>
      </c>
      <c r="J10" s="2329">
        <v>142014</v>
      </c>
      <c r="K10" s="2327">
        <v>153283</v>
      </c>
      <c r="L10" s="2330">
        <v>146307</v>
      </c>
    </row>
    <row r="11" spans="1:12" ht="14.5" customHeight="1" x14ac:dyDescent="0.25">
      <c r="A11" s="967" t="s">
        <v>614</v>
      </c>
      <c r="B11" s="2326">
        <v>225084</v>
      </c>
      <c r="C11" s="2327">
        <v>229014.3559276977</v>
      </c>
      <c r="D11" s="2328">
        <v>200737</v>
      </c>
      <c r="E11" s="2328">
        <v>206266</v>
      </c>
      <c r="F11" s="2329">
        <v>200930</v>
      </c>
      <c r="G11" s="2327">
        <v>196305</v>
      </c>
      <c r="H11" s="2328">
        <v>189557</v>
      </c>
      <c r="I11" s="2328">
        <v>191661</v>
      </c>
      <c r="J11" s="2329">
        <v>194807</v>
      </c>
      <c r="K11" s="2327">
        <v>209261</v>
      </c>
      <c r="L11" s="2330">
        <v>193090</v>
      </c>
    </row>
    <row r="12" spans="1:12" ht="18.649999999999999" customHeight="1" x14ac:dyDescent="0.25">
      <c r="A12" s="967" t="s">
        <v>1028</v>
      </c>
      <c r="B12" s="2326">
        <v>37590</v>
      </c>
      <c r="C12" s="2327">
        <v>35941</v>
      </c>
      <c r="D12" s="2328">
        <v>36154</v>
      </c>
      <c r="E12" s="2328">
        <v>35003</v>
      </c>
      <c r="F12" s="2329">
        <v>33491</v>
      </c>
      <c r="G12" s="2327">
        <v>31292</v>
      </c>
      <c r="H12" s="2328">
        <v>49172</v>
      </c>
      <c r="I12" s="2328">
        <v>62497</v>
      </c>
      <c r="J12" s="2329">
        <v>72504</v>
      </c>
      <c r="K12" s="2327">
        <v>35149</v>
      </c>
      <c r="L12" s="2330">
        <v>53819</v>
      </c>
    </row>
    <row r="13" spans="1:12" ht="18.649999999999999" customHeight="1" x14ac:dyDescent="0.25">
      <c r="A13" s="2331" t="s">
        <v>1029</v>
      </c>
      <c r="B13" s="2326">
        <v>939927</v>
      </c>
      <c r="C13" s="2327">
        <v>949382</v>
      </c>
      <c r="D13" s="2328">
        <v>946137</v>
      </c>
      <c r="E13" s="2328">
        <v>957641</v>
      </c>
      <c r="F13" s="2329">
        <v>954499</v>
      </c>
      <c r="G13" s="2327">
        <v>939382</v>
      </c>
      <c r="H13" s="2328">
        <v>925224</v>
      </c>
      <c r="I13" s="2328">
        <v>903881</v>
      </c>
      <c r="J13" s="2329">
        <v>903080</v>
      </c>
      <c r="K13" s="2327">
        <v>951867</v>
      </c>
      <c r="L13" s="2330">
        <v>917958</v>
      </c>
    </row>
    <row r="14" spans="1:12" ht="18.649999999999999" customHeight="1" x14ac:dyDescent="0.25">
      <c r="A14" s="2331" t="s">
        <v>1030</v>
      </c>
      <c r="B14" s="2326">
        <v>5582</v>
      </c>
      <c r="C14" s="2327">
        <v>5586</v>
      </c>
      <c r="D14" s="2328">
        <v>5493</v>
      </c>
      <c r="E14" s="2328">
        <v>5270</v>
      </c>
      <c r="F14" s="2329">
        <v>5173</v>
      </c>
      <c r="G14" s="2327">
        <v>4923</v>
      </c>
      <c r="H14" s="2328">
        <v>4862</v>
      </c>
      <c r="I14" s="2328">
        <v>4694</v>
      </c>
      <c r="J14" s="2329">
        <v>4773</v>
      </c>
      <c r="K14" s="2327">
        <v>21522</v>
      </c>
      <c r="L14" s="2330">
        <v>19252</v>
      </c>
    </row>
    <row r="15" spans="1:12" ht="18.649999999999999" customHeight="1" x14ac:dyDescent="0.25">
      <c r="A15" s="2332" t="s">
        <v>1031</v>
      </c>
      <c r="B15" s="2333">
        <v>-215</v>
      </c>
      <c r="C15" s="2334">
        <v>-167</v>
      </c>
      <c r="D15" s="2330">
        <v>-143</v>
      </c>
      <c r="E15" s="2330">
        <v>-135</v>
      </c>
      <c r="F15" s="2335">
        <v>-200</v>
      </c>
      <c r="G15" s="2334">
        <v>-158</v>
      </c>
      <c r="H15" s="2330">
        <v>-125</v>
      </c>
      <c r="I15" s="2330">
        <v>-139</v>
      </c>
      <c r="J15" s="2335">
        <v>-198</v>
      </c>
      <c r="K15" s="2334">
        <v>-645</v>
      </c>
      <c r="L15" s="2330">
        <v>-620</v>
      </c>
    </row>
    <row r="16" spans="1:12" ht="18.649999999999999" customHeight="1" x14ac:dyDescent="0.25">
      <c r="A16" s="2331" t="s">
        <v>1032</v>
      </c>
      <c r="B16" s="2326">
        <v>5797</v>
      </c>
      <c r="C16" s="2327">
        <v>5753</v>
      </c>
      <c r="D16" s="2328">
        <v>5636</v>
      </c>
      <c r="E16" s="2328">
        <v>5405</v>
      </c>
      <c r="F16" s="2329">
        <v>5373</v>
      </c>
      <c r="G16" s="2327">
        <v>5081</v>
      </c>
      <c r="H16" s="2328">
        <v>4987</v>
      </c>
      <c r="I16" s="2328">
        <v>4833</v>
      </c>
      <c r="J16" s="2329">
        <v>4971</v>
      </c>
      <c r="K16" s="2327">
        <v>22167</v>
      </c>
      <c r="L16" s="2330">
        <v>19872</v>
      </c>
    </row>
    <row r="17" spans="1:12" ht="18.649999999999999" customHeight="1" x14ac:dyDescent="0.25">
      <c r="A17" s="2331" t="s">
        <v>1033</v>
      </c>
      <c r="B17" s="2336">
        <v>2.4500000000000002</v>
      </c>
      <c r="C17" s="2337">
        <v>2.4</v>
      </c>
      <c r="D17" s="2338">
        <v>2.36</v>
      </c>
      <c r="E17" s="2338">
        <v>2.31</v>
      </c>
      <c r="F17" s="2339">
        <v>2.23</v>
      </c>
      <c r="G17" s="2337">
        <v>2.15</v>
      </c>
      <c r="H17" s="2338">
        <v>2.14</v>
      </c>
      <c r="I17" s="2338">
        <v>2.17</v>
      </c>
      <c r="J17" s="2339">
        <v>2.19</v>
      </c>
      <c r="K17" s="2337">
        <v>2.33</v>
      </c>
      <c r="L17" s="2340">
        <v>2.16</v>
      </c>
    </row>
    <row r="18" spans="1:12" ht="9" customHeight="1" x14ac:dyDescent="0.25">
      <c r="A18" s="967"/>
      <c r="B18" s="2333"/>
      <c r="C18" s="2334"/>
      <c r="D18" s="2330"/>
      <c r="E18" s="2330"/>
      <c r="F18" s="2335"/>
      <c r="G18" s="2334"/>
      <c r="H18" s="2330"/>
      <c r="I18" s="2330"/>
      <c r="J18" s="2335"/>
      <c r="K18" s="2334"/>
      <c r="L18" s="2330"/>
    </row>
    <row r="19" spans="1:12" ht="18.649999999999999" customHeight="1" x14ac:dyDescent="0.25">
      <c r="A19" s="2303" t="s">
        <v>1034</v>
      </c>
      <c r="B19" s="2304"/>
      <c r="C19" s="2305"/>
      <c r="D19" s="2306"/>
      <c r="E19" s="2306"/>
      <c r="F19" s="2307"/>
      <c r="G19" s="2308"/>
      <c r="H19" s="2309"/>
      <c r="I19" s="2309"/>
      <c r="J19" s="2310"/>
      <c r="K19" s="2311"/>
      <c r="L19" s="2309"/>
    </row>
    <row r="20" spans="1:12" ht="18.649999999999999" customHeight="1" x14ac:dyDescent="0.25">
      <c r="A20" s="2312" t="s">
        <v>1024</v>
      </c>
      <c r="B20" s="2313">
        <v>471727</v>
      </c>
      <c r="C20" s="2314">
        <v>466194</v>
      </c>
      <c r="D20" s="2315">
        <v>463108</v>
      </c>
      <c r="E20" s="2315">
        <v>461444</v>
      </c>
      <c r="F20" s="2316">
        <v>459895</v>
      </c>
      <c r="G20" s="2322">
        <v>456806</v>
      </c>
      <c r="H20" s="2315">
        <v>451194</v>
      </c>
      <c r="I20" s="2315">
        <v>444923</v>
      </c>
      <c r="J20" s="2317">
        <v>444856</v>
      </c>
      <c r="K20" s="2318">
        <v>462670</v>
      </c>
      <c r="L20" s="2319">
        <v>449469</v>
      </c>
    </row>
    <row r="21" spans="1:12" ht="18.649999999999999" customHeight="1" x14ac:dyDescent="0.25">
      <c r="A21" s="2320" t="s">
        <v>1025</v>
      </c>
      <c r="B21" s="2321">
        <v>4392</v>
      </c>
      <c r="C21" s="2322">
        <v>4746</v>
      </c>
      <c r="D21" s="2323">
        <v>4681</v>
      </c>
      <c r="E21" s="2323">
        <v>4607</v>
      </c>
      <c r="F21" s="2324">
        <v>4753</v>
      </c>
      <c r="G21" s="2327">
        <v>4756</v>
      </c>
      <c r="H21" s="2323">
        <v>4313</v>
      </c>
      <c r="I21" s="2323">
        <v>4191</v>
      </c>
      <c r="J21" s="2324">
        <v>4312</v>
      </c>
      <c r="K21" s="2322">
        <v>4697</v>
      </c>
      <c r="L21" s="2325">
        <v>4393</v>
      </c>
    </row>
    <row r="22" spans="1:12" ht="18.649999999999999" customHeight="1" x14ac:dyDescent="0.25">
      <c r="A22" s="2320" t="s">
        <v>1026</v>
      </c>
      <c r="B22" s="2326">
        <v>467335</v>
      </c>
      <c r="C22" s="2327">
        <v>461448</v>
      </c>
      <c r="D22" s="2328">
        <v>458427</v>
      </c>
      <c r="E22" s="2328">
        <v>456837</v>
      </c>
      <c r="F22" s="2329">
        <v>455142</v>
      </c>
      <c r="G22" s="2327">
        <v>452050</v>
      </c>
      <c r="H22" s="2328">
        <v>446881</v>
      </c>
      <c r="I22" s="2328">
        <v>440732</v>
      </c>
      <c r="J22" s="2329">
        <v>440544</v>
      </c>
      <c r="K22" s="2327">
        <v>457973</v>
      </c>
      <c r="L22" s="2330">
        <v>445076</v>
      </c>
    </row>
    <row r="23" spans="1:12" ht="18.649999999999999" customHeight="1" x14ac:dyDescent="0.25">
      <c r="A23" s="2320" t="s">
        <v>1027</v>
      </c>
      <c r="B23" s="2326"/>
      <c r="C23" s="2327"/>
      <c r="D23" s="2328"/>
      <c r="E23" s="2328"/>
      <c r="F23" s="2329"/>
      <c r="G23" s="2327"/>
      <c r="H23" s="2328"/>
      <c r="I23" s="2328"/>
      <c r="J23" s="2329"/>
      <c r="K23" s="2327"/>
      <c r="L23" s="2330"/>
    </row>
    <row r="24" spans="1:12" ht="18.649999999999999" customHeight="1" x14ac:dyDescent="0.25">
      <c r="A24" s="967" t="s">
        <v>1028</v>
      </c>
      <c r="B24" s="2326">
        <v>183</v>
      </c>
      <c r="C24" s="2327">
        <v>182</v>
      </c>
      <c r="D24" s="2328">
        <v>181</v>
      </c>
      <c r="E24" s="2328">
        <v>179</v>
      </c>
      <c r="F24" s="2329">
        <v>187</v>
      </c>
      <c r="G24" s="2327">
        <v>1187</v>
      </c>
      <c r="H24" s="2328">
        <v>13197</v>
      </c>
      <c r="I24" s="2328">
        <v>22421</v>
      </c>
      <c r="J24" s="2329">
        <v>28843</v>
      </c>
      <c r="K24" s="2327">
        <v>182</v>
      </c>
      <c r="L24" s="2330">
        <v>16380</v>
      </c>
    </row>
    <row r="25" spans="1:12" ht="18.649999999999999" customHeight="1" x14ac:dyDescent="0.25">
      <c r="A25" s="2331" t="s">
        <v>1029</v>
      </c>
      <c r="B25" s="2326">
        <v>467152</v>
      </c>
      <c r="C25" s="2327">
        <v>461266</v>
      </c>
      <c r="D25" s="2328">
        <v>458246</v>
      </c>
      <c r="E25" s="2328">
        <v>456658</v>
      </c>
      <c r="F25" s="2329">
        <v>454955</v>
      </c>
      <c r="G25" s="2327">
        <v>450863</v>
      </c>
      <c r="H25" s="2328">
        <v>433684</v>
      </c>
      <c r="I25" s="2328">
        <v>418311</v>
      </c>
      <c r="J25" s="2329">
        <v>411701</v>
      </c>
      <c r="K25" s="2327">
        <v>457791</v>
      </c>
      <c r="L25" s="2330">
        <v>428696</v>
      </c>
    </row>
    <row r="26" spans="1:12" ht="18.649999999999999" customHeight="1" x14ac:dyDescent="0.25">
      <c r="A26" s="2331" t="s">
        <v>1030</v>
      </c>
      <c r="B26" s="2326">
        <v>2734</v>
      </c>
      <c r="C26" s="2327">
        <v>2672</v>
      </c>
      <c r="D26" s="2328">
        <v>2641</v>
      </c>
      <c r="E26" s="2328">
        <v>2524</v>
      </c>
      <c r="F26" s="2329">
        <v>2647</v>
      </c>
      <c r="G26" s="2327">
        <v>2635</v>
      </c>
      <c r="H26" s="2328">
        <v>2577</v>
      </c>
      <c r="I26" s="2328">
        <v>2482</v>
      </c>
      <c r="J26" s="2329">
        <v>2491</v>
      </c>
      <c r="K26" s="2327">
        <v>10484</v>
      </c>
      <c r="L26" s="2330">
        <v>10185</v>
      </c>
    </row>
    <row r="27" spans="1:12" ht="18.649999999999999" customHeight="1" x14ac:dyDescent="0.25">
      <c r="A27" s="2332" t="s">
        <v>1031</v>
      </c>
      <c r="B27" s="2333">
        <v>0</v>
      </c>
      <c r="C27" s="2334">
        <v>0</v>
      </c>
      <c r="D27" s="2330">
        <v>0</v>
      </c>
      <c r="E27" s="2330">
        <v>0</v>
      </c>
      <c r="F27" s="2335">
        <v>0</v>
      </c>
      <c r="G27" s="2334">
        <v>2</v>
      </c>
      <c r="H27" s="2330">
        <v>0</v>
      </c>
      <c r="I27" s="2330">
        <v>0</v>
      </c>
      <c r="J27" s="2335">
        <v>0</v>
      </c>
      <c r="K27" s="2334">
        <v>0</v>
      </c>
      <c r="L27" s="2330">
        <v>2</v>
      </c>
    </row>
    <row r="28" spans="1:12" ht="18.649999999999999" customHeight="1" x14ac:dyDescent="0.25">
      <c r="A28" s="2331" t="s">
        <v>1032</v>
      </c>
      <c r="B28" s="2326">
        <v>2734</v>
      </c>
      <c r="C28" s="2327">
        <v>2672</v>
      </c>
      <c r="D28" s="2328">
        <v>2641</v>
      </c>
      <c r="E28" s="2328">
        <v>2524</v>
      </c>
      <c r="F28" s="2329">
        <v>2647</v>
      </c>
      <c r="G28" s="2327">
        <v>2633</v>
      </c>
      <c r="H28" s="2328">
        <v>2577</v>
      </c>
      <c r="I28" s="2328">
        <v>2482</v>
      </c>
      <c r="J28" s="2329">
        <v>2491</v>
      </c>
      <c r="K28" s="2327">
        <v>10484</v>
      </c>
      <c r="L28" s="2330">
        <v>10183</v>
      </c>
    </row>
    <row r="29" spans="1:12" ht="18.649999999999999" customHeight="1" x14ac:dyDescent="0.25">
      <c r="A29" s="2331" t="s">
        <v>1033</v>
      </c>
      <c r="B29" s="2336">
        <v>2.3199999999999998</v>
      </c>
      <c r="C29" s="2337">
        <v>2.2999999999999998</v>
      </c>
      <c r="D29" s="2338">
        <v>2.29</v>
      </c>
      <c r="E29" s="2338">
        <v>2.27</v>
      </c>
      <c r="F29" s="2339">
        <v>2.31</v>
      </c>
      <c r="G29" s="2337">
        <v>2.3199999999999998</v>
      </c>
      <c r="H29" s="2338">
        <v>2.36</v>
      </c>
      <c r="I29" s="2338">
        <v>2.41</v>
      </c>
      <c r="J29" s="2339">
        <v>2.41</v>
      </c>
      <c r="K29" s="2337">
        <v>2.29</v>
      </c>
      <c r="L29" s="2340">
        <v>2.38</v>
      </c>
    </row>
    <row r="30" spans="1:12" ht="9" customHeight="1" x14ac:dyDescent="0.25">
      <c r="A30" s="967"/>
      <c r="B30" s="2333"/>
      <c r="C30" s="2334"/>
      <c r="D30" s="2330"/>
      <c r="E30" s="2330"/>
      <c r="F30" s="2335"/>
      <c r="G30" s="2334"/>
      <c r="H30" s="2330"/>
      <c r="I30" s="2330"/>
      <c r="J30" s="2335"/>
      <c r="K30" s="2334"/>
      <c r="L30" s="2330"/>
    </row>
    <row r="31" spans="1:12" ht="18.649999999999999" customHeight="1" x14ac:dyDescent="0.25">
      <c r="A31" s="2303" t="s">
        <v>1035</v>
      </c>
      <c r="B31" s="2304"/>
      <c r="C31" s="2305"/>
      <c r="D31" s="2306"/>
      <c r="E31" s="2306"/>
      <c r="F31" s="2307"/>
      <c r="G31" s="2308"/>
      <c r="H31" s="2309"/>
      <c r="I31" s="2309"/>
      <c r="J31" s="2310"/>
      <c r="K31" s="2311"/>
      <c r="L31" s="2309"/>
    </row>
    <row r="32" spans="1:12" ht="18.649999999999999" customHeight="1" x14ac:dyDescent="0.25">
      <c r="A32" s="2312" t="s">
        <v>1024</v>
      </c>
      <c r="B32" s="2313">
        <v>219139</v>
      </c>
      <c r="C32" s="2341">
        <v>226015</v>
      </c>
      <c r="D32" s="2315">
        <v>223347</v>
      </c>
      <c r="E32" s="2315">
        <v>229118</v>
      </c>
      <c r="F32" s="2316">
        <v>228877</v>
      </c>
      <c r="G32" s="2314">
        <v>223525</v>
      </c>
      <c r="H32" s="2315">
        <v>232609</v>
      </c>
      <c r="I32" s="2315">
        <v>234305</v>
      </c>
      <c r="J32" s="2317">
        <v>235485</v>
      </c>
      <c r="K32" s="2342">
        <v>226820</v>
      </c>
      <c r="L32" s="2319">
        <v>231456</v>
      </c>
    </row>
    <row r="33" spans="1:12" ht="18.649999999999999" customHeight="1" x14ac:dyDescent="0.25">
      <c r="A33" s="2320" t="s">
        <v>1025</v>
      </c>
      <c r="B33" s="2321">
        <v>13644</v>
      </c>
      <c r="C33" s="2322">
        <v>13134</v>
      </c>
      <c r="D33" s="2323">
        <v>13442</v>
      </c>
      <c r="E33" s="2323">
        <v>13917</v>
      </c>
      <c r="F33" s="2324">
        <v>14883</v>
      </c>
      <c r="G33" s="2322">
        <v>14973</v>
      </c>
      <c r="H33" s="2323">
        <v>15326</v>
      </c>
      <c r="I33" s="2323">
        <v>16554</v>
      </c>
      <c r="J33" s="2324">
        <v>16956</v>
      </c>
      <c r="K33" s="2322">
        <v>13843</v>
      </c>
      <c r="L33" s="2325">
        <v>15949</v>
      </c>
    </row>
    <row r="34" spans="1:12" ht="18.649999999999999" customHeight="1" x14ac:dyDescent="0.25">
      <c r="A34" s="2320" t="s">
        <v>1026</v>
      </c>
      <c r="B34" s="2326">
        <v>205495</v>
      </c>
      <c r="C34" s="2327">
        <v>212881</v>
      </c>
      <c r="D34" s="2328">
        <v>209905</v>
      </c>
      <c r="E34" s="2328">
        <v>215201</v>
      </c>
      <c r="F34" s="2329">
        <v>213994</v>
      </c>
      <c r="G34" s="2327">
        <v>208552</v>
      </c>
      <c r="H34" s="2328">
        <v>217283</v>
      </c>
      <c r="I34" s="2328">
        <v>217751</v>
      </c>
      <c r="J34" s="2329">
        <v>218529</v>
      </c>
      <c r="K34" s="2327">
        <v>212977</v>
      </c>
      <c r="L34" s="2330">
        <v>215507</v>
      </c>
    </row>
    <row r="35" spans="1:12" ht="18.649999999999999" customHeight="1" x14ac:dyDescent="0.25">
      <c r="A35" s="2320" t="s">
        <v>1027</v>
      </c>
      <c r="B35" s="2326"/>
      <c r="C35" s="2327"/>
      <c r="D35" s="2328"/>
      <c r="E35" s="2328"/>
      <c r="F35" s="2329"/>
      <c r="G35" s="2327"/>
      <c r="H35" s="2328"/>
      <c r="I35" s="2328"/>
      <c r="J35" s="2329"/>
      <c r="K35" s="2327"/>
      <c r="L35" s="2330"/>
    </row>
    <row r="36" spans="1:12" ht="18.649999999999999" customHeight="1" x14ac:dyDescent="0.25">
      <c r="A36" s="967" t="s">
        <v>432</v>
      </c>
      <c r="B36" s="2326">
        <v>7490</v>
      </c>
      <c r="C36" s="2327">
        <v>6142</v>
      </c>
      <c r="D36" s="2328">
        <v>6147</v>
      </c>
      <c r="E36" s="2328">
        <v>6438</v>
      </c>
      <c r="F36" s="2329">
        <v>6408</v>
      </c>
      <c r="G36" s="2327">
        <v>5549</v>
      </c>
      <c r="H36" s="2328">
        <v>6771</v>
      </c>
      <c r="I36" s="2328">
        <v>6534</v>
      </c>
      <c r="J36" s="2329">
        <v>6778</v>
      </c>
      <c r="K36" s="2327">
        <v>6283</v>
      </c>
      <c r="L36" s="2330">
        <v>6407</v>
      </c>
    </row>
    <row r="37" spans="1:12" ht="14.5" customHeight="1" x14ac:dyDescent="0.25">
      <c r="A37" s="967" t="s">
        <v>614</v>
      </c>
      <c r="B37" s="2326">
        <v>2617</v>
      </c>
      <c r="C37" s="2327">
        <v>2929.3358916904344</v>
      </c>
      <c r="D37" s="2328">
        <v>3699</v>
      </c>
      <c r="E37" s="2328">
        <v>4243</v>
      </c>
      <c r="F37" s="2329">
        <v>4195</v>
      </c>
      <c r="G37" s="2327">
        <v>4070</v>
      </c>
      <c r="H37" s="2328">
        <v>4442</v>
      </c>
      <c r="I37" s="2328">
        <v>4314</v>
      </c>
      <c r="J37" s="2329">
        <v>3431</v>
      </c>
      <c r="K37" s="2327">
        <v>3763</v>
      </c>
      <c r="L37" s="2330">
        <v>4063</v>
      </c>
    </row>
    <row r="38" spans="1:12" ht="18.649999999999999" customHeight="1" x14ac:dyDescent="0.25">
      <c r="A38" s="967" t="s">
        <v>1028</v>
      </c>
      <c r="B38" s="2326">
        <v>7378</v>
      </c>
      <c r="C38" s="2327">
        <v>7378</v>
      </c>
      <c r="D38" s="2328">
        <v>7346</v>
      </c>
      <c r="E38" s="2328">
        <v>7413</v>
      </c>
      <c r="F38" s="2329">
        <v>6612</v>
      </c>
      <c r="G38" s="2327">
        <v>6369</v>
      </c>
      <c r="H38" s="2328">
        <v>6841</v>
      </c>
      <c r="I38" s="2328">
        <v>6661</v>
      </c>
      <c r="J38" s="2329">
        <v>6768</v>
      </c>
      <c r="K38" s="2327">
        <v>7184</v>
      </c>
      <c r="L38" s="2330">
        <v>6660</v>
      </c>
    </row>
    <row r="39" spans="1:12" ht="18.649999999999999" customHeight="1" x14ac:dyDescent="0.25">
      <c r="A39" s="2331" t="s">
        <v>1029</v>
      </c>
      <c r="B39" s="2326">
        <v>188010</v>
      </c>
      <c r="C39" s="2327">
        <v>196432</v>
      </c>
      <c r="D39" s="2328">
        <v>192713</v>
      </c>
      <c r="E39" s="2328">
        <v>197107</v>
      </c>
      <c r="F39" s="2329">
        <v>196779</v>
      </c>
      <c r="G39" s="2327">
        <v>192564</v>
      </c>
      <c r="H39" s="2328">
        <v>199229</v>
      </c>
      <c r="I39" s="2328">
        <v>200242</v>
      </c>
      <c r="J39" s="2329">
        <v>201552</v>
      </c>
      <c r="K39" s="2327">
        <v>195747</v>
      </c>
      <c r="L39" s="2330">
        <v>198377</v>
      </c>
    </row>
    <row r="40" spans="1:12" ht="18.649999999999999" customHeight="1" x14ac:dyDescent="0.25">
      <c r="A40" s="2331" t="s">
        <v>1030</v>
      </c>
      <c r="B40" s="2326">
        <v>2146</v>
      </c>
      <c r="C40" s="2327">
        <v>2273</v>
      </c>
      <c r="D40" s="2328">
        <v>2245</v>
      </c>
      <c r="E40" s="2328">
        <v>2179</v>
      </c>
      <c r="F40" s="2329">
        <v>2169</v>
      </c>
      <c r="G40" s="2327">
        <v>2147</v>
      </c>
      <c r="H40" s="2328">
        <v>2226</v>
      </c>
      <c r="I40" s="2328">
        <v>2254</v>
      </c>
      <c r="J40" s="2329">
        <v>2240</v>
      </c>
      <c r="K40" s="2327">
        <v>8866</v>
      </c>
      <c r="L40" s="2330">
        <v>8867</v>
      </c>
    </row>
    <row r="41" spans="1:12" ht="18.649999999999999" customHeight="1" x14ac:dyDescent="0.25">
      <c r="A41" s="2332" t="s">
        <v>1031</v>
      </c>
      <c r="B41" s="2343">
        <v>-7</v>
      </c>
      <c r="C41" s="2344">
        <v>23</v>
      </c>
      <c r="D41" s="2330">
        <v>38</v>
      </c>
      <c r="E41" s="2325">
        <v>17</v>
      </c>
      <c r="F41" s="2345">
        <v>-12</v>
      </c>
      <c r="G41" s="2327">
        <v>10</v>
      </c>
      <c r="H41" s="2328">
        <v>19</v>
      </c>
      <c r="I41" s="2328">
        <v>58</v>
      </c>
      <c r="J41" s="2329">
        <v>36</v>
      </c>
      <c r="K41" s="2327">
        <v>66</v>
      </c>
      <c r="L41" s="2330">
        <v>123</v>
      </c>
    </row>
    <row r="42" spans="1:12" ht="18.649999999999999" customHeight="1" x14ac:dyDescent="0.25">
      <c r="A42" s="2331" t="s">
        <v>1032</v>
      </c>
      <c r="B42" s="2326">
        <v>2153</v>
      </c>
      <c r="C42" s="2327">
        <v>2250</v>
      </c>
      <c r="D42" s="2328">
        <v>2207</v>
      </c>
      <c r="E42" s="2328">
        <v>2162</v>
      </c>
      <c r="F42" s="2329">
        <v>2181</v>
      </c>
      <c r="G42" s="2327">
        <v>2137</v>
      </c>
      <c r="H42" s="2328">
        <v>2207</v>
      </c>
      <c r="I42" s="2328">
        <v>2196</v>
      </c>
      <c r="J42" s="2329">
        <v>2204</v>
      </c>
      <c r="K42" s="2327">
        <v>8800</v>
      </c>
      <c r="L42" s="2330">
        <v>8744</v>
      </c>
    </row>
    <row r="43" spans="1:12" ht="18.649999999999999" customHeight="1" x14ac:dyDescent="0.25">
      <c r="A43" s="2331" t="s">
        <v>1036</v>
      </c>
      <c r="B43" s="2336">
        <v>4.54</v>
      </c>
      <c r="C43" s="2337">
        <v>4.54</v>
      </c>
      <c r="D43" s="2338">
        <v>4.54</v>
      </c>
      <c r="E43" s="2338">
        <v>4.5</v>
      </c>
      <c r="F43" s="2339">
        <v>4.4000000000000004</v>
      </c>
      <c r="G43" s="2337">
        <v>4.42</v>
      </c>
      <c r="H43" s="2338">
        <v>4.41</v>
      </c>
      <c r="I43" s="2338">
        <v>4.46</v>
      </c>
      <c r="J43" s="2339">
        <v>4.3499999999999996</v>
      </c>
      <c r="K43" s="2337">
        <v>4.5</v>
      </c>
      <c r="L43" s="2340">
        <v>4.41</v>
      </c>
    </row>
    <row r="44" spans="1:12" ht="9" customHeight="1" x14ac:dyDescent="0.25">
      <c r="A44" s="967"/>
      <c r="B44" s="2333"/>
      <c r="C44" s="2334"/>
      <c r="D44" s="2330"/>
      <c r="E44" s="2330"/>
      <c r="F44" s="2335"/>
      <c r="G44" s="2334"/>
      <c r="H44" s="2330"/>
      <c r="I44" s="2330"/>
      <c r="J44" s="2335"/>
      <c r="K44" s="2334"/>
      <c r="L44" s="2330"/>
    </row>
    <row r="45" spans="1:12" ht="18.649999999999999" customHeight="1" x14ac:dyDescent="0.25">
      <c r="A45" s="2303" t="s">
        <v>876</v>
      </c>
      <c r="B45" s="2304"/>
      <c r="C45" s="2305"/>
      <c r="D45" s="2306"/>
      <c r="E45" s="2306"/>
      <c r="F45" s="2307"/>
      <c r="G45" s="2308"/>
      <c r="H45" s="2309"/>
      <c r="I45" s="2309"/>
      <c r="J45" s="2310"/>
      <c r="K45" s="2311"/>
      <c r="L45" s="2309"/>
    </row>
    <row r="46" spans="1:12" ht="18.649999999999999" customHeight="1" x14ac:dyDescent="0.25">
      <c r="A46" s="2312" t="s">
        <v>1024</v>
      </c>
      <c r="B46" s="2313">
        <v>546412</v>
      </c>
      <c r="C46" s="2346">
        <v>531107</v>
      </c>
      <c r="D46" s="2328">
        <v>493156</v>
      </c>
      <c r="E46" s="2347">
        <v>501639</v>
      </c>
      <c r="F46" s="2316">
        <v>510902</v>
      </c>
      <c r="G46" s="2314">
        <v>486003</v>
      </c>
      <c r="H46" s="2315">
        <v>492699</v>
      </c>
      <c r="I46" s="2315">
        <v>494182</v>
      </c>
      <c r="J46" s="2317">
        <v>505488</v>
      </c>
      <c r="K46" s="2318">
        <v>509263</v>
      </c>
      <c r="L46" s="2319">
        <v>494595</v>
      </c>
    </row>
    <row r="47" spans="1:12" ht="18.649999999999999" customHeight="1" x14ac:dyDescent="0.25">
      <c r="A47" s="2320" t="s">
        <v>1025</v>
      </c>
      <c r="B47" s="2321">
        <v>49194</v>
      </c>
      <c r="C47" s="2348">
        <v>45978</v>
      </c>
      <c r="D47" s="2328">
        <v>45729</v>
      </c>
      <c r="E47" s="2323">
        <v>47883</v>
      </c>
      <c r="F47" s="2324">
        <v>46827</v>
      </c>
      <c r="G47" s="2322">
        <v>39675</v>
      </c>
      <c r="H47" s="2323">
        <v>38795</v>
      </c>
      <c r="I47" s="2323">
        <v>39802</v>
      </c>
      <c r="J47" s="2324">
        <v>41616</v>
      </c>
      <c r="K47" s="2349">
        <v>46594</v>
      </c>
      <c r="L47" s="2325">
        <v>39787</v>
      </c>
    </row>
    <row r="48" spans="1:12" ht="18.649999999999999" customHeight="1" x14ac:dyDescent="0.25">
      <c r="A48" s="2320" t="s">
        <v>1026</v>
      </c>
      <c r="B48" s="2321">
        <v>497218</v>
      </c>
      <c r="C48" s="2350">
        <v>485129</v>
      </c>
      <c r="D48" s="2328">
        <v>447427</v>
      </c>
      <c r="E48" s="2323">
        <v>453756</v>
      </c>
      <c r="F48" s="2324">
        <v>464075</v>
      </c>
      <c r="G48" s="2350">
        <v>446328</v>
      </c>
      <c r="H48" s="2328">
        <v>453904</v>
      </c>
      <c r="I48" s="2328">
        <v>454380</v>
      </c>
      <c r="J48" s="2329">
        <v>463872</v>
      </c>
      <c r="K48" s="2350">
        <v>462669</v>
      </c>
      <c r="L48" s="2330">
        <v>454808</v>
      </c>
    </row>
    <row r="49" spans="1:12" ht="18.649999999999999" customHeight="1" x14ac:dyDescent="0.25">
      <c r="A49" s="2320" t="s">
        <v>1027</v>
      </c>
      <c r="B49" s="2321"/>
      <c r="C49" s="2350"/>
      <c r="D49" s="2328"/>
      <c r="E49" s="2323"/>
      <c r="F49" s="2324"/>
      <c r="G49" s="2350"/>
      <c r="H49" s="2328"/>
      <c r="I49" s="2328"/>
      <c r="J49" s="2329"/>
      <c r="K49" s="2350"/>
      <c r="L49" s="2330"/>
    </row>
    <row r="50" spans="1:12" ht="18.649999999999999" customHeight="1" x14ac:dyDescent="0.25">
      <c r="A50" s="967" t="s">
        <v>432</v>
      </c>
      <c r="B50" s="2321">
        <v>163555</v>
      </c>
      <c r="C50" s="2350">
        <v>145681</v>
      </c>
      <c r="D50" s="2328">
        <v>135693</v>
      </c>
      <c r="E50" s="2323">
        <v>134690</v>
      </c>
      <c r="F50" s="2324">
        <v>141642</v>
      </c>
      <c r="G50" s="2350">
        <v>131137</v>
      </c>
      <c r="H50" s="2328">
        <v>138504</v>
      </c>
      <c r="I50" s="2328">
        <v>130139</v>
      </c>
      <c r="J50" s="2329">
        <v>129017</v>
      </c>
      <c r="K50" s="2350">
        <v>139466</v>
      </c>
      <c r="L50" s="2330">
        <v>132210</v>
      </c>
    </row>
    <row r="51" spans="1:12" ht="14.5" customHeight="1" x14ac:dyDescent="0.25">
      <c r="A51" s="967" t="s">
        <v>614</v>
      </c>
      <c r="B51" s="2321">
        <v>222468</v>
      </c>
      <c r="C51" s="2350">
        <v>226085</v>
      </c>
      <c r="D51" s="2328">
        <v>197038</v>
      </c>
      <c r="E51" s="2323">
        <v>202023</v>
      </c>
      <c r="F51" s="2324">
        <v>196735</v>
      </c>
      <c r="G51" s="2350">
        <v>192235</v>
      </c>
      <c r="H51" s="2328">
        <v>185114</v>
      </c>
      <c r="I51" s="2328">
        <v>187347</v>
      </c>
      <c r="J51" s="2329">
        <v>191376</v>
      </c>
      <c r="K51" s="2350">
        <v>205499</v>
      </c>
      <c r="L51" s="2330">
        <v>189027</v>
      </c>
    </row>
    <row r="52" spans="1:12" ht="18.649999999999999" customHeight="1" x14ac:dyDescent="0.25">
      <c r="A52" s="967" t="s">
        <v>1028</v>
      </c>
      <c r="B52" s="2321">
        <v>24064</v>
      </c>
      <c r="C52" s="2350">
        <v>23058</v>
      </c>
      <c r="D52" s="2328">
        <v>23465</v>
      </c>
      <c r="E52" s="2323">
        <v>22410</v>
      </c>
      <c r="F52" s="2324">
        <v>23372</v>
      </c>
      <c r="G52" s="2350">
        <v>21667</v>
      </c>
      <c r="H52" s="2328">
        <v>30573</v>
      </c>
      <c r="I52" s="2328">
        <v>36048</v>
      </c>
      <c r="J52" s="2329">
        <v>39369</v>
      </c>
      <c r="K52" s="2350">
        <v>23080</v>
      </c>
      <c r="L52" s="2330">
        <v>32078</v>
      </c>
    </row>
    <row r="53" spans="1:12" ht="18.649999999999999" customHeight="1" x14ac:dyDescent="0.25">
      <c r="A53" s="2331" t="s">
        <v>1029</v>
      </c>
      <c r="B53" s="2321">
        <v>87131</v>
      </c>
      <c r="C53" s="2350">
        <v>90305</v>
      </c>
      <c r="D53" s="2328">
        <v>91231</v>
      </c>
      <c r="E53" s="2323">
        <v>94633</v>
      </c>
      <c r="F53" s="2324">
        <v>102326</v>
      </c>
      <c r="G53" s="2350">
        <v>101289</v>
      </c>
      <c r="H53" s="2328">
        <v>99713</v>
      </c>
      <c r="I53" s="2328">
        <v>100846</v>
      </c>
      <c r="J53" s="2329">
        <v>104110</v>
      </c>
      <c r="K53" s="2350">
        <v>94624</v>
      </c>
      <c r="L53" s="2330">
        <v>101493</v>
      </c>
    </row>
    <row r="54" spans="1:12" ht="18.649999999999999" customHeight="1" x14ac:dyDescent="0.25">
      <c r="A54" s="2331" t="s">
        <v>1030</v>
      </c>
      <c r="B54" s="2321">
        <v>398</v>
      </c>
      <c r="C54" s="2350">
        <v>363</v>
      </c>
      <c r="D54" s="2328">
        <v>350</v>
      </c>
      <c r="E54" s="2323">
        <v>368</v>
      </c>
      <c r="F54" s="2324">
        <v>319</v>
      </c>
      <c r="G54" s="2350">
        <v>280</v>
      </c>
      <c r="H54" s="2328">
        <v>304</v>
      </c>
      <c r="I54" s="2328">
        <v>248</v>
      </c>
      <c r="J54" s="2329">
        <v>270</v>
      </c>
      <c r="K54" s="2350">
        <v>1400</v>
      </c>
      <c r="L54" s="2330">
        <v>1102</v>
      </c>
    </row>
    <row r="55" spans="1:12" ht="18.649999999999999" customHeight="1" x14ac:dyDescent="0.25">
      <c r="A55" s="2332" t="s">
        <v>1031</v>
      </c>
      <c r="B55" s="2343">
        <v>-72</v>
      </c>
      <c r="C55" s="2344">
        <v>-72</v>
      </c>
      <c r="D55" s="2330">
        <v>-58</v>
      </c>
      <c r="E55" s="2325">
        <v>-37</v>
      </c>
      <c r="F55" s="2345">
        <v>-106</v>
      </c>
      <c r="G55" s="2344">
        <v>-132</v>
      </c>
      <c r="H55" s="2330">
        <v>-94</v>
      </c>
      <c r="I55" s="2330">
        <v>-114</v>
      </c>
      <c r="J55" s="2335">
        <v>-135</v>
      </c>
      <c r="K55" s="2344">
        <v>-273</v>
      </c>
      <c r="L55" s="2330">
        <v>-475</v>
      </c>
    </row>
    <row r="56" spans="1:12" ht="18.649999999999999" customHeight="1" x14ac:dyDescent="0.25">
      <c r="A56" s="2331" t="s">
        <v>1032</v>
      </c>
      <c r="B56" s="2321">
        <v>470</v>
      </c>
      <c r="C56" s="2350">
        <v>435</v>
      </c>
      <c r="D56" s="2328">
        <v>408</v>
      </c>
      <c r="E56" s="2323">
        <v>405</v>
      </c>
      <c r="F56" s="2324">
        <v>425</v>
      </c>
      <c r="G56" s="2350">
        <v>412</v>
      </c>
      <c r="H56" s="2328">
        <v>398</v>
      </c>
      <c r="I56" s="2328">
        <v>362</v>
      </c>
      <c r="J56" s="2329">
        <v>405</v>
      </c>
      <c r="K56" s="2350">
        <v>1673</v>
      </c>
      <c r="L56" s="2330">
        <v>1577</v>
      </c>
    </row>
    <row r="57" spans="1:12" ht="18.649999999999999" customHeight="1" x14ac:dyDescent="0.25">
      <c r="A57" s="2351" t="s">
        <v>1033</v>
      </c>
      <c r="B57" s="2352">
        <v>2.14</v>
      </c>
      <c r="C57" s="2353">
        <v>1.91</v>
      </c>
      <c r="D57" s="2354">
        <v>1.77</v>
      </c>
      <c r="E57" s="2354">
        <v>1.76</v>
      </c>
      <c r="F57" s="2355">
        <v>1.65</v>
      </c>
      <c r="G57" s="2353">
        <v>1.62</v>
      </c>
      <c r="H57" s="2356">
        <v>1.59</v>
      </c>
      <c r="I57" s="2356">
        <v>1.46</v>
      </c>
      <c r="J57" s="2357">
        <v>1.55</v>
      </c>
      <c r="K57" s="2353">
        <v>1.77</v>
      </c>
      <c r="L57" s="2358">
        <v>1.55</v>
      </c>
    </row>
    <row r="58" spans="1:12" ht="14.15" customHeight="1" x14ac:dyDescent="0.25">
      <c r="A58" s="2359"/>
      <c r="B58" s="2360"/>
      <c r="C58" s="2360"/>
      <c r="D58" s="2360"/>
      <c r="E58" s="2360"/>
      <c r="F58" s="2360"/>
      <c r="G58" s="2360"/>
      <c r="H58" s="2359"/>
      <c r="I58" s="2359"/>
      <c r="J58" s="2359"/>
      <c r="K58" s="2360"/>
      <c r="L58" s="2359"/>
    </row>
    <row r="59" spans="1:12" ht="13" customHeight="1" x14ac:dyDescent="0.25">
      <c r="A59" s="2361" t="s">
        <v>1037</v>
      </c>
    </row>
    <row r="60" spans="1:12" ht="13" customHeight="1" x14ac:dyDescent="0.25">
      <c r="A60" s="2361" t="s">
        <v>1038</v>
      </c>
    </row>
  </sheetData>
  <mergeCells count="4">
    <mergeCell ref="A2:L2"/>
    <mergeCell ref="C3:F3"/>
    <mergeCell ref="G3:J3"/>
    <mergeCell ref="K3:L3"/>
  </mergeCells>
  <hyperlinks>
    <hyperlink ref="A1" location="ToC!A2" display="Back to Table of Contents" xr:uid="{CCA22065-450A-4125-8054-8F52BD587646}"/>
  </hyperlinks>
  <pageMargins left="0.5" right="0.5" top="0.5" bottom="0.5" header="0.25" footer="0.25"/>
  <pageSetup scale="50" orientation="landscape" r:id="rId1"/>
  <headerFooter>
    <oddFooter>&amp;L&amp;G&amp;C&amp;"Scotia,Regular"&amp;9Supplementary Financial Information (SFI)&amp;R37&amp;"Scotia,Regular"&amp;7</oddFooter>
  </headerFooter>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0E5BB-DDE6-4AD1-B199-89D42B2FE1EB}">
  <sheetPr>
    <pageSetUpPr fitToPage="1"/>
  </sheetPr>
  <dimension ref="A1:L50"/>
  <sheetViews>
    <sheetView showGridLines="0" zoomScaleNormal="100" workbookViewId="0"/>
  </sheetViews>
  <sheetFormatPr defaultRowHeight="12.5" x14ac:dyDescent="0.25"/>
  <cols>
    <col min="1" max="1" width="70.81640625" style="23" customWidth="1"/>
    <col min="2" max="12" width="15.453125" style="23" customWidth="1"/>
    <col min="13" max="16384" width="8.7265625" style="23"/>
  </cols>
  <sheetData>
    <row r="1" spans="1:12" ht="20" customHeight="1" x14ac:dyDescent="0.25">
      <c r="A1" s="22" t="s">
        <v>12</v>
      </c>
    </row>
    <row r="2" spans="1:12" ht="25" customHeight="1" x14ac:dyDescent="0.25">
      <c r="A2" s="2630" t="s">
        <v>949</v>
      </c>
      <c r="B2" s="2630" t="s">
        <v>14</v>
      </c>
      <c r="C2" s="2630" t="s">
        <v>14</v>
      </c>
      <c r="D2" s="2630" t="s">
        <v>14</v>
      </c>
      <c r="E2" s="2630" t="s">
        <v>14</v>
      </c>
      <c r="F2" s="2630" t="s">
        <v>14</v>
      </c>
      <c r="G2" s="2630" t="s">
        <v>14</v>
      </c>
      <c r="H2" s="2630" t="s">
        <v>14</v>
      </c>
      <c r="I2" s="2630" t="s">
        <v>14</v>
      </c>
      <c r="J2" s="2630" t="s">
        <v>14</v>
      </c>
      <c r="K2" s="2630" t="s">
        <v>14</v>
      </c>
      <c r="L2" s="2630" t="s">
        <v>14</v>
      </c>
    </row>
    <row r="3" spans="1:12" ht="18.649999999999999" customHeight="1" x14ac:dyDescent="0.25">
      <c r="A3" s="2362" t="s">
        <v>1039</v>
      </c>
      <c r="B3" s="2363" t="s">
        <v>1040</v>
      </c>
      <c r="C3" s="2635">
        <v>2025</v>
      </c>
      <c r="D3" s="2636" t="s">
        <v>14</v>
      </c>
      <c r="E3" s="2636" t="s">
        <v>14</v>
      </c>
      <c r="F3" s="2637" t="s">
        <v>14</v>
      </c>
      <c r="G3" s="2635">
        <v>2024</v>
      </c>
      <c r="H3" s="2636" t="s">
        <v>14</v>
      </c>
      <c r="I3" s="2636" t="s">
        <v>14</v>
      </c>
      <c r="J3" s="2637" t="s">
        <v>14</v>
      </c>
      <c r="K3" s="2638" t="s">
        <v>165</v>
      </c>
      <c r="L3" s="2638" t="s">
        <v>14</v>
      </c>
    </row>
    <row r="4" spans="1:12" ht="18.649999999999999" customHeight="1" x14ac:dyDescent="0.25">
      <c r="A4" s="2295" t="s">
        <v>560</v>
      </c>
      <c r="B4" s="2296" t="s">
        <v>167</v>
      </c>
      <c r="C4" s="2297" t="s">
        <v>168</v>
      </c>
      <c r="D4" s="2298" t="s">
        <v>169</v>
      </c>
      <c r="E4" s="2298" t="s">
        <v>170</v>
      </c>
      <c r="F4" s="2299" t="s">
        <v>171</v>
      </c>
      <c r="G4" s="2300" t="s">
        <v>172</v>
      </c>
      <c r="H4" s="2298" t="s">
        <v>173</v>
      </c>
      <c r="I4" s="2298" t="s">
        <v>174</v>
      </c>
      <c r="J4" s="2299" t="s">
        <v>175</v>
      </c>
      <c r="K4" s="2297">
        <v>2025</v>
      </c>
      <c r="L4" s="2364">
        <v>2024</v>
      </c>
    </row>
    <row r="5" spans="1:12" ht="18.649999999999999" customHeight="1" x14ac:dyDescent="0.25">
      <c r="A5" s="2365" t="s">
        <v>1041</v>
      </c>
      <c r="B5" s="2366"/>
      <c r="C5" s="2305"/>
      <c r="D5" s="2367"/>
      <c r="E5" s="2367"/>
      <c r="F5" s="2368"/>
      <c r="G5" s="2369"/>
      <c r="H5" s="2370"/>
      <c r="I5" s="2370"/>
      <c r="J5" s="2371"/>
      <c r="K5" s="2369"/>
      <c r="L5" s="2370"/>
    </row>
    <row r="6" spans="1:12" ht="18.649999999999999" customHeight="1" x14ac:dyDescent="0.25">
      <c r="A6" s="2372" t="s">
        <v>1024</v>
      </c>
      <c r="B6" s="2373">
        <v>194639</v>
      </c>
      <c r="C6" s="2374">
        <v>197002</v>
      </c>
      <c r="D6" s="2375">
        <v>192152</v>
      </c>
      <c r="E6" s="2375">
        <v>196114</v>
      </c>
      <c r="F6" s="2376">
        <v>194970</v>
      </c>
      <c r="G6" s="2377">
        <v>192099</v>
      </c>
      <c r="H6" s="2375">
        <v>201483</v>
      </c>
      <c r="I6" s="2375">
        <v>203723</v>
      </c>
      <c r="J6" s="2376">
        <v>206484</v>
      </c>
      <c r="K6" s="2378">
        <v>195051</v>
      </c>
      <c r="L6" s="2379">
        <v>200932</v>
      </c>
    </row>
    <row r="7" spans="1:12" ht="18.649999999999999" customHeight="1" x14ac:dyDescent="0.25">
      <c r="A7" s="2380" t="s">
        <v>1025</v>
      </c>
      <c r="B7" s="2381">
        <v>18796</v>
      </c>
      <c r="C7" s="2382">
        <v>20120</v>
      </c>
      <c r="D7" s="2383">
        <v>18252</v>
      </c>
      <c r="E7" s="2383">
        <v>18210</v>
      </c>
      <c r="F7" s="2384">
        <v>18055</v>
      </c>
      <c r="G7" s="2382">
        <v>18315</v>
      </c>
      <c r="H7" s="2383">
        <v>18601</v>
      </c>
      <c r="I7" s="2383">
        <v>19976</v>
      </c>
      <c r="J7" s="2384">
        <v>21492</v>
      </c>
      <c r="K7" s="2382">
        <v>18663</v>
      </c>
      <c r="L7" s="2383">
        <v>19594</v>
      </c>
    </row>
    <row r="8" spans="1:12" ht="18.649999999999999" customHeight="1" x14ac:dyDescent="0.25">
      <c r="A8" s="2380" t="s">
        <v>1026</v>
      </c>
      <c r="B8" s="2385">
        <v>175843</v>
      </c>
      <c r="C8" s="2386">
        <v>176882</v>
      </c>
      <c r="D8" s="2387">
        <v>173900</v>
      </c>
      <c r="E8" s="2387">
        <v>177904</v>
      </c>
      <c r="F8" s="2388">
        <v>176915</v>
      </c>
      <c r="G8" s="2386">
        <v>173784</v>
      </c>
      <c r="H8" s="2387">
        <v>182882</v>
      </c>
      <c r="I8" s="2387">
        <v>183747</v>
      </c>
      <c r="J8" s="2388">
        <v>184992</v>
      </c>
      <c r="K8" s="2386">
        <v>176388</v>
      </c>
      <c r="L8" s="2387">
        <v>181338</v>
      </c>
    </row>
    <row r="9" spans="1:12" ht="18.649999999999999" customHeight="1" x14ac:dyDescent="0.25">
      <c r="A9" s="2380" t="s">
        <v>1027</v>
      </c>
      <c r="B9" s="2385"/>
      <c r="C9" s="2386"/>
      <c r="D9" s="2387"/>
      <c r="E9" s="2387"/>
      <c r="F9" s="2388"/>
      <c r="G9" s="2386"/>
      <c r="H9" s="2387"/>
      <c r="I9" s="2387"/>
      <c r="J9" s="2388"/>
      <c r="K9" s="2386"/>
      <c r="L9" s="2387"/>
    </row>
    <row r="10" spans="1:12" ht="18.649999999999999" customHeight="1" x14ac:dyDescent="0.25">
      <c r="A10" s="2389" t="s">
        <v>432</v>
      </c>
      <c r="B10" s="2385">
        <v>7490</v>
      </c>
      <c r="C10" s="2386">
        <v>6142</v>
      </c>
      <c r="D10" s="2387">
        <v>6147</v>
      </c>
      <c r="E10" s="2387">
        <v>6438</v>
      </c>
      <c r="F10" s="2388">
        <v>6408</v>
      </c>
      <c r="G10" s="2386">
        <v>5549</v>
      </c>
      <c r="H10" s="2387">
        <v>6771</v>
      </c>
      <c r="I10" s="2387">
        <v>6534</v>
      </c>
      <c r="J10" s="2388">
        <v>6778</v>
      </c>
      <c r="K10" s="2386">
        <v>6283</v>
      </c>
      <c r="L10" s="2387">
        <v>6407</v>
      </c>
    </row>
    <row r="11" spans="1:12" ht="18.649999999999999" customHeight="1" x14ac:dyDescent="0.25">
      <c r="A11" s="2389" t="s">
        <v>614</v>
      </c>
      <c r="B11" s="2385">
        <v>2609</v>
      </c>
      <c r="C11" s="2386">
        <v>2871</v>
      </c>
      <c r="D11" s="2387">
        <v>3574</v>
      </c>
      <c r="E11" s="2387">
        <v>4049</v>
      </c>
      <c r="F11" s="2388">
        <v>3923</v>
      </c>
      <c r="G11" s="2386">
        <v>3937</v>
      </c>
      <c r="H11" s="2387">
        <v>4316</v>
      </c>
      <c r="I11" s="2387">
        <v>4189</v>
      </c>
      <c r="J11" s="2388">
        <v>3295</v>
      </c>
      <c r="K11" s="2386">
        <v>3601</v>
      </c>
      <c r="L11" s="2387">
        <v>3933</v>
      </c>
    </row>
    <row r="12" spans="1:12" ht="18.649999999999999" customHeight="1" x14ac:dyDescent="0.25">
      <c r="A12" s="2389" t="s">
        <v>1028</v>
      </c>
      <c r="B12" s="2385">
        <v>4398</v>
      </c>
      <c r="C12" s="2386">
        <v>3811</v>
      </c>
      <c r="D12" s="2387">
        <v>3751</v>
      </c>
      <c r="E12" s="2387">
        <v>3770</v>
      </c>
      <c r="F12" s="2388">
        <v>3128</v>
      </c>
      <c r="G12" s="2386">
        <v>2883</v>
      </c>
      <c r="H12" s="2387">
        <v>3248</v>
      </c>
      <c r="I12" s="2387">
        <v>3167</v>
      </c>
      <c r="J12" s="2388">
        <v>3247</v>
      </c>
      <c r="K12" s="2386">
        <v>3612</v>
      </c>
      <c r="L12" s="2387">
        <v>3137</v>
      </c>
    </row>
    <row r="13" spans="1:12" ht="18.649999999999999" customHeight="1" x14ac:dyDescent="0.25">
      <c r="A13" s="2390" t="s">
        <v>1029</v>
      </c>
      <c r="B13" s="2385">
        <v>161346</v>
      </c>
      <c r="C13" s="2391">
        <v>164058</v>
      </c>
      <c r="D13" s="2387">
        <v>160428</v>
      </c>
      <c r="E13" s="2387">
        <v>163647</v>
      </c>
      <c r="F13" s="2388">
        <v>163456</v>
      </c>
      <c r="G13" s="2391">
        <v>161415</v>
      </c>
      <c r="H13" s="2387">
        <v>168547</v>
      </c>
      <c r="I13" s="2387">
        <v>169857</v>
      </c>
      <c r="J13" s="2388">
        <v>171672</v>
      </c>
      <c r="K13" s="2391">
        <v>162892</v>
      </c>
      <c r="L13" s="2387">
        <v>167861</v>
      </c>
    </row>
    <row r="14" spans="1:12" ht="18.649999999999999" customHeight="1" x14ac:dyDescent="0.25">
      <c r="A14" s="2390" t="s">
        <v>1030</v>
      </c>
      <c r="B14" s="2385">
        <v>1731</v>
      </c>
      <c r="C14" s="2386">
        <v>1796</v>
      </c>
      <c r="D14" s="2387">
        <v>1780</v>
      </c>
      <c r="E14" s="2387">
        <v>1729</v>
      </c>
      <c r="F14" s="2388">
        <v>1697</v>
      </c>
      <c r="G14" s="2386">
        <v>1696</v>
      </c>
      <c r="H14" s="2387">
        <v>1773</v>
      </c>
      <c r="I14" s="2387">
        <v>1816</v>
      </c>
      <c r="J14" s="2388">
        <v>1809</v>
      </c>
      <c r="K14" s="2386">
        <v>7002</v>
      </c>
      <c r="L14" s="2387">
        <v>7094</v>
      </c>
    </row>
    <row r="15" spans="1:12" ht="18.649999999999999" customHeight="1" x14ac:dyDescent="0.25">
      <c r="A15" s="2380" t="s">
        <v>1027</v>
      </c>
      <c r="B15" s="2385"/>
      <c r="C15" s="2386"/>
      <c r="D15" s="2387"/>
      <c r="E15" s="2387"/>
      <c r="F15" s="2388"/>
      <c r="G15" s="2386"/>
      <c r="H15" s="2387"/>
      <c r="I15" s="2387"/>
      <c r="J15" s="2388"/>
      <c r="K15" s="2386"/>
      <c r="L15" s="2387"/>
    </row>
    <row r="16" spans="1:12" ht="18.649999999999999" customHeight="1" x14ac:dyDescent="0.25">
      <c r="A16" s="2389" t="s">
        <v>1042</v>
      </c>
      <c r="B16" s="2385">
        <v>-7</v>
      </c>
      <c r="C16" s="2386">
        <v>23</v>
      </c>
      <c r="D16" s="2387">
        <v>38</v>
      </c>
      <c r="E16" s="2387">
        <v>17</v>
      </c>
      <c r="F16" s="2388">
        <v>-12</v>
      </c>
      <c r="G16" s="2386">
        <v>10</v>
      </c>
      <c r="H16" s="2387">
        <v>19</v>
      </c>
      <c r="I16" s="2387">
        <v>59</v>
      </c>
      <c r="J16" s="2388">
        <v>35</v>
      </c>
      <c r="K16" s="2386">
        <v>66</v>
      </c>
      <c r="L16" s="2387">
        <v>123</v>
      </c>
    </row>
    <row r="17" spans="1:12" ht="18.649999999999999" customHeight="1" x14ac:dyDescent="0.25">
      <c r="A17" s="2390" t="s">
        <v>1032</v>
      </c>
      <c r="B17" s="2385">
        <v>1738</v>
      </c>
      <c r="C17" s="2386">
        <v>1773</v>
      </c>
      <c r="D17" s="2387">
        <v>1742</v>
      </c>
      <c r="E17" s="2387">
        <v>1712</v>
      </c>
      <c r="F17" s="2388">
        <v>1709</v>
      </c>
      <c r="G17" s="2386">
        <v>1686</v>
      </c>
      <c r="H17" s="2387">
        <v>1754</v>
      </c>
      <c r="I17" s="2387">
        <v>1757</v>
      </c>
      <c r="J17" s="2388">
        <v>1774</v>
      </c>
      <c r="K17" s="2386">
        <v>6936</v>
      </c>
      <c r="L17" s="2387">
        <v>6971</v>
      </c>
    </row>
    <row r="18" spans="1:12" ht="18.649999999999999" customHeight="1" x14ac:dyDescent="0.25">
      <c r="A18" s="2390" t="s">
        <v>1036</v>
      </c>
      <c r="B18" s="2392">
        <v>4.28</v>
      </c>
      <c r="C18" s="2393">
        <v>4.29</v>
      </c>
      <c r="D18" s="2394">
        <v>4.3099999999999996</v>
      </c>
      <c r="E18" s="2394">
        <v>4.29</v>
      </c>
      <c r="F18" s="2395">
        <v>4.1500000000000004</v>
      </c>
      <c r="G18" s="2393">
        <v>4.16</v>
      </c>
      <c r="H18" s="2394">
        <v>4.1399999999999997</v>
      </c>
      <c r="I18" s="2394">
        <v>4.2</v>
      </c>
      <c r="J18" s="2395">
        <v>4.1100000000000003</v>
      </c>
      <c r="K18" s="2393">
        <v>4.26</v>
      </c>
      <c r="L18" s="2394">
        <v>4.1500000000000004</v>
      </c>
    </row>
    <row r="19" spans="1:12" ht="18.649999999999999" customHeight="1" x14ac:dyDescent="0.25">
      <c r="A19" s="2396"/>
      <c r="B19" s="2397"/>
      <c r="C19" s="2398"/>
      <c r="D19" s="2399"/>
      <c r="E19" s="2399"/>
      <c r="F19" s="2400"/>
      <c r="G19" s="2398"/>
      <c r="H19" s="2399"/>
      <c r="I19" s="2399"/>
      <c r="J19" s="2400"/>
      <c r="K19" s="2398"/>
      <c r="L19" s="2399"/>
    </row>
    <row r="20" spans="1:12" ht="18.649999999999999" customHeight="1" x14ac:dyDescent="0.25">
      <c r="A20" s="2401" t="s">
        <v>1043</v>
      </c>
      <c r="B20" s="2402"/>
      <c r="C20" s="2403"/>
      <c r="D20" s="1029"/>
      <c r="E20" s="1029"/>
      <c r="F20" s="2404"/>
      <c r="G20" s="2405"/>
      <c r="H20" s="1081"/>
      <c r="I20" s="1081"/>
      <c r="J20" s="2406"/>
      <c r="K20" s="2405"/>
      <c r="L20" s="1081"/>
    </row>
    <row r="21" spans="1:12" ht="18.649999999999999" customHeight="1" x14ac:dyDescent="0.25">
      <c r="A21" s="2407" t="s">
        <v>1024</v>
      </c>
      <c r="B21" s="2408">
        <v>27130</v>
      </c>
      <c r="C21" s="2409">
        <v>27093</v>
      </c>
      <c r="D21" s="2410">
        <v>27049</v>
      </c>
      <c r="E21" s="2410">
        <v>27582</v>
      </c>
      <c r="F21" s="2411">
        <v>27413</v>
      </c>
      <c r="G21" s="2409">
        <v>25907</v>
      </c>
      <c r="H21" s="2410">
        <v>25594</v>
      </c>
      <c r="I21" s="2410">
        <v>25294</v>
      </c>
      <c r="J21" s="2411">
        <v>25053</v>
      </c>
      <c r="K21" s="2409">
        <v>27282</v>
      </c>
      <c r="L21" s="2410">
        <v>25463</v>
      </c>
    </row>
    <row r="22" spans="1:12" ht="18.649999999999999" customHeight="1" x14ac:dyDescent="0.25">
      <c r="A22" s="2380" t="s">
        <v>1025</v>
      </c>
      <c r="B22" s="2385">
        <v>2207</v>
      </c>
      <c r="C22" s="2386">
        <v>2075</v>
      </c>
      <c r="D22" s="2387">
        <v>2243</v>
      </c>
      <c r="E22" s="2387">
        <v>2136</v>
      </c>
      <c r="F22" s="2388">
        <v>1984</v>
      </c>
      <c r="G22" s="2386">
        <v>1912</v>
      </c>
      <c r="H22" s="2387">
        <v>1887</v>
      </c>
      <c r="I22" s="2387">
        <v>1876</v>
      </c>
      <c r="J22" s="2388">
        <v>1961</v>
      </c>
      <c r="K22" s="2386">
        <v>2109</v>
      </c>
      <c r="L22" s="2387">
        <v>1909</v>
      </c>
    </row>
    <row r="23" spans="1:12" ht="18.649999999999999" customHeight="1" x14ac:dyDescent="0.25">
      <c r="A23" s="2380" t="s">
        <v>1026</v>
      </c>
      <c r="B23" s="2385">
        <v>24923</v>
      </c>
      <c r="C23" s="2386">
        <v>25018</v>
      </c>
      <c r="D23" s="2387">
        <v>24806</v>
      </c>
      <c r="E23" s="2387">
        <v>25446</v>
      </c>
      <c r="F23" s="2388">
        <v>25429</v>
      </c>
      <c r="G23" s="2386">
        <v>23995</v>
      </c>
      <c r="H23" s="2387">
        <v>23707</v>
      </c>
      <c r="I23" s="2387">
        <v>23418</v>
      </c>
      <c r="J23" s="2388">
        <v>23092</v>
      </c>
      <c r="K23" s="2386">
        <v>25173</v>
      </c>
      <c r="L23" s="2387">
        <v>23554</v>
      </c>
    </row>
    <row r="24" spans="1:12" ht="18.649999999999999" customHeight="1" x14ac:dyDescent="0.25">
      <c r="A24" s="2380" t="s">
        <v>1027</v>
      </c>
      <c r="B24" s="2385"/>
      <c r="C24" s="2386"/>
      <c r="D24" s="2387"/>
      <c r="E24" s="2387"/>
      <c r="F24" s="2388"/>
      <c r="G24" s="2386"/>
      <c r="H24" s="2387"/>
      <c r="I24" s="2387"/>
      <c r="J24" s="2388"/>
      <c r="K24" s="2386"/>
      <c r="L24" s="2387"/>
    </row>
    <row r="25" spans="1:12" ht="18.649999999999999" customHeight="1" x14ac:dyDescent="0.25">
      <c r="A25" s="2389" t="s">
        <v>614</v>
      </c>
      <c r="B25" s="2385">
        <v>1</v>
      </c>
      <c r="C25" s="2386">
        <v>0</v>
      </c>
      <c r="D25" s="2387">
        <v>0</v>
      </c>
      <c r="E25" s="2387">
        <v>1</v>
      </c>
      <c r="F25" s="2388">
        <v>0</v>
      </c>
      <c r="G25" s="2386">
        <v>0</v>
      </c>
      <c r="H25" s="2387">
        <v>0</v>
      </c>
      <c r="I25" s="2387">
        <v>2</v>
      </c>
      <c r="J25" s="2388">
        <v>1</v>
      </c>
      <c r="K25" s="2386">
        <v>0</v>
      </c>
      <c r="L25" s="2387">
        <v>1</v>
      </c>
    </row>
    <row r="26" spans="1:12" ht="18.649999999999999" customHeight="1" x14ac:dyDescent="0.25">
      <c r="A26" s="2389" t="s">
        <v>1028</v>
      </c>
      <c r="B26" s="2385">
        <v>2740</v>
      </c>
      <c r="C26" s="2386">
        <v>2869</v>
      </c>
      <c r="D26" s="2387">
        <v>2907</v>
      </c>
      <c r="E26" s="2387">
        <v>2920</v>
      </c>
      <c r="F26" s="2388">
        <v>2784</v>
      </c>
      <c r="G26" s="2386">
        <v>2810</v>
      </c>
      <c r="H26" s="2387">
        <v>2931</v>
      </c>
      <c r="I26" s="2387">
        <v>2862</v>
      </c>
      <c r="J26" s="2388">
        <v>2864</v>
      </c>
      <c r="K26" s="2386">
        <v>2870</v>
      </c>
      <c r="L26" s="2387">
        <v>2868</v>
      </c>
    </row>
    <row r="27" spans="1:12" ht="18.649999999999999" customHeight="1" x14ac:dyDescent="0.25">
      <c r="A27" s="2390" t="s">
        <v>1029</v>
      </c>
      <c r="B27" s="2385">
        <v>22182</v>
      </c>
      <c r="C27" s="2386">
        <v>22149</v>
      </c>
      <c r="D27" s="2387">
        <v>21899</v>
      </c>
      <c r="E27" s="2387">
        <v>22525</v>
      </c>
      <c r="F27" s="2388">
        <v>22645</v>
      </c>
      <c r="G27" s="2386">
        <v>21185</v>
      </c>
      <c r="H27" s="2387">
        <v>20776</v>
      </c>
      <c r="I27" s="2387">
        <v>20554</v>
      </c>
      <c r="J27" s="2388">
        <v>20227</v>
      </c>
      <c r="K27" s="2386">
        <v>22303</v>
      </c>
      <c r="L27" s="2387">
        <v>20685</v>
      </c>
    </row>
    <row r="28" spans="1:12" ht="18.649999999999999" customHeight="1" x14ac:dyDescent="0.25">
      <c r="A28" s="2390" t="s">
        <v>1030</v>
      </c>
      <c r="B28" s="2385">
        <v>383</v>
      </c>
      <c r="C28" s="2386">
        <v>395</v>
      </c>
      <c r="D28" s="2387">
        <v>381</v>
      </c>
      <c r="E28" s="2387">
        <v>366</v>
      </c>
      <c r="F28" s="2388">
        <v>389</v>
      </c>
      <c r="G28" s="2386">
        <v>372</v>
      </c>
      <c r="H28" s="2387">
        <v>376</v>
      </c>
      <c r="I28" s="2387">
        <v>361</v>
      </c>
      <c r="J28" s="2388">
        <v>354</v>
      </c>
      <c r="K28" s="2386">
        <v>1531</v>
      </c>
      <c r="L28" s="2387">
        <v>1463</v>
      </c>
    </row>
    <row r="29" spans="1:12" ht="18.649999999999999" customHeight="1" x14ac:dyDescent="0.25">
      <c r="A29" s="2380" t="s">
        <v>1027</v>
      </c>
      <c r="B29" s="2385"/>
      <c r="C29" s="2386"/>
      <c r="D29" s="2387"/>
      <c r="E29" s="2387"/>
      <c r="F29" s="2388"/>
      <c r="G29" s="2386"/>
      <c r="H29" s="2387"/>
      <c r="I29" s="2387"/>
      <c r="J29" s="2388"/>
      <c r="K29" s="2386"/>
      <c r="L29" s="2387"/>
    </row>
    <row r="30" spans="1:12" ht="18.649999999999999" customHeight="1" x14ac:dyDescent="0.25">
      <c r="A30" s="2389" t="s">
        <v>1042</v>
      </c>
      <c r="B30" s="2385">
        <v>0</v>
      </c>
      <c r="C30" s="2386">
        <v>0</v>
      </c>
      <c r="D30" s="2387">
        <v>0</v>
      </c>
      <c r="E30" s="2387">
        <v>0</v>
      </c>
      <c r="F30" s="2388">
        <v>0</v>
      </c>
      <c r="G30" s="2386">
        <v>0</v>
      </c>
      <c r="H30" s="2387">
        <v>0</v>
      </c>
      <c r="I30" s="2387">
        <v>0</v>
      </c>
      <c r="J30" s="2388">
        <v>0</v>
      </c>
      <c r="K30" s="2386">
        <v>0</v>
      </c>
      <c r="L30" s="2387">
        <v>0</v>
      </c>
    </row>
    <row r="31" spans="1:12" ht="18.649999999999999" customHeight="1" x14ac:dyDescent="0.25">
      <c r="A31" s="2390" t="s">
        <v>1032</v>
      </c>
      <c r="B31" s="2385">
        <v>383</v>
      </c>
      <c r="C31" s="2386">
        <v>395</v>
      </c>
      <c r="D31" s="2387">
        <v>381</v>
      </c>
      <c r="E31" s="2387">
        <v>366</v>
      </c>
      <c r="F31" s="2388">
        <v>389</v>
      </c>
      <c r="G31" s="2386">
        <v>372</v>
      </c>
      <c r="H31" s="2387">
        <v>376</v>
      </c>
      <c r="I31" s="2387">
        <v>361</v>
      </c>
      <c r="J31" s="2388">
        <v>354</v>
      </c>
      <c r="K31" s="2386">
        <v>1531</v>
      </c>
      <c r="L31" s="2387">
        <v>1463</v>
      </c>
    </row>
    <row r="32" spans="1:12" ht="18.649999999999999" customHeight="1" x14ac:dyDescent="0.25">
      <c r="A32" s="2412" t="s">
        <v>1036</v>
      </c>
      <c r="B32" s="2413">
        <v>6.84</v>
      </c>
      <c r="C32" s="2414">
        <v>7.08</v>
      </c>
      <c r="D32" s="2415">
        <v>6.91</v>
      </c>
      <c r="E32" s="2415">
        <v>6.66</v>
      </c>
      <c r="F32" s="2416">
        <v>6.81</v>
      </c>
      <c r="G32" s="2414">
        <v>6.99</v>
      </c>
      <c r="H32" s="2415">
        <v>7.19</v>
      </c>
      <c r="I32" s="2415">
        <v>7.15</v>
      </c>
      <c r="J32" s="2416">
        <v>6.98</v>
      </c>
      <c r="K32" s="2414">
        <v>6.87</v>
      </c>
      <c r="L32" s="2415">
        <v>7.07</v>
      </c>
    </row>
    <row r="33" spans="1:12" ht="18.649999999999999" customHeight="1" x14ac:dyDescent="0.35">
      <c r="A33" s="2417"/>
      <c r="B33" s="2418"/>
      <c r="C33" s="2419"/>
      <c r="D33" s="1451"/>
      <c r="E33" s="1451"/>
      <c r="F33" s="2420"/>
      <c r="G33" s="2419"/>
      <c r="H33" s="1451"/>
      <c r="I33" s="1451"/>
      <c r="J33" s="2420"/>
      <c r="K33" s="2419"/>
      <c r="L33" s="2421"/>
    </row>
    <row r="34" spans="1:12" ht="18.649999999999999" customHeight="1" x14ac:dyDescent="0.25">
      <c r="A34" s="2401" t="s">
        <v>1044</v>
      </c>
      <c r="B34" s="2402"/>
      <c r="C34" s="2403"/>
      <c r="D34" s="1029"/>
      <c r="E34" s="1029"/>
      <c r="F34" s="2404"/>
      <c r="G34" s="2405"/>
      <c r="H34" s="1081"/>
      <c r="I34" s="1081"/>
      <c r="J34" s="2406"/>
      <c r="K34" s="2405"/>
      <c r="L34" s="1081"/>
    </row>
    <row r="35" spans="1:12" ht="18.649999999999999" customHeight="1" x14ac:dyDescent="0.25">
      <c r="A35" s="2407" t="s">
        <v>1024</v>
      </c>
      <c r="B35" s="2408">
        <v>4795</v>
      </c>
      <c r="C35" s="2409">
        <v>11015</v>
      </c>
      <c r="D35" s="2410">
        <v>11208</v>
      </c>
      <c r="E35" s="2410">
        <v>12080</v>
      </c>
      <c r="F35" s="2411">
        <v>12542</v>
      </c>
      <c r="G35" s="2409">
        <v>11780</v>
      </c>
      <c r="H35" s="2410">
        <v>11711</v>
      </c>
      <c r="I35" s="2410">
        <v>11651</v>
      </c>
      <c r="J35" s="2411">
        <v>11470</v>
      </c>
      <c r="K35" s="2409">
        <v>11708</v>
      </c>
      <c r="L35" s="2410">
        <v>11653</v>
      </c>
    </row>
    <row r="36" spans="1:12" ht="18.649999999999999" customHeight="1" x14ac:dyDescent="0.25">
      <c r="A36" s="2380" t="s">
        <v>1025</v>
      </c>
      <c r="B36" s="2385">
        <v>70</v>
      </c>
      <c r="C36" s="2386">
        <v>36</v>
      </c>
      <c r="D36" s="2387">
        <v>10</v>
      </c>
      <c r="E36" s="2387">
        <v>228</v>
      </c>
      <c r="F36" s="2388">
        <v>893</v>
      </c>
      <c r="G36" s="2386">
        <v>1008</v>
      </c>
      <c r="H36" s="2387">
        <v>1018</v>
      </c>
      <c r="I36" s="2387">
        <v>1043</v>
      </c>
      <c r="J36" s="2388">
        <v>1016</v>
      </c>
      <c r="K36" s="2386">
        <v>292</v>
      </c>
      <c r="L36" s="2387">
        <v>1031</v>
      </c>
    </row>
    <row r="37" spans="1:12" ht="18.649999999999999" customHeight="1" x14ac:dyDescent="0.25">
      <c r="A37" s="2380" t="s">
        <v>1026</v>
      </c>
      <c r="B37" s="2385">
        <v>4725</v>
      </c>
      <c r="C37" s="2386">
        <v>10979</v>
      </c>
      <c r="D37" s="2387">
        <v>11198</v>
      </c>
      <c r="E37" s="2387">
        <v>11852</v>
      </c>
      <c r="F37" s="2388">
        <v>11649</v>
      </c>
      <c r="G37" s="2386">
        <v>10772</v>
      </c>
      <c r="H37" s="2387">
        <v>10693</v>
      </c>
      <c r="I37" s="2387">
        <v>10608</v>
      </c>
      <c r="J37" s="2388">
        <v>10453.538</v>
      </c>
      <c r="K37" s="2386">
        <v>11416</v>
      </c>
      <c r="L37" s="2387">
        <v>10622</v>
      </c>
    </row>
    <row r="38" spans="1:12" ht="18.649999999999999" customHeight="1" x14ac:dyDescent="0.25">
      <c r="A38" s="2380" t="s">
        <v>1027</v>
      </c>
      <c r="B38" s="2385"/>
      <c r="C38" s="2386"/>
      <c r="D38" s="2387"/>
      <c r="E38" s="2387"/>
      <c r="F38" s="2388"/>
      <c r="G38" s="2386"/>
      <c r="H38" s="2387"/>
      <c r="I38" s="2387"/>
      <c r="J38" s="2388"/>
      <c r="K38" s="2386"/>
      <c r="L38" s="2387"/>
    </row>
    <row r="39" spans="1:12" ht="18.649999999999999" customHeight="1" x14ac:dyDescent="0.25">
      <c r="A39" s="2389" t="s">
        <v>614</v>
      </c>
      <c r="B39" s="2385">
        <v>6</v>
      </c>
      <c r="C39" s="2386">
        <v>58</v>
      </c>
      <c r="D39" s="2387">
        <v>126</v>
      </c>
      <c r="E39" s="2387">
        <v>193</v>
      </c>
      <c r="F39" s="2388">
        <v>272</v>
      </c>
      <c r="G39" s="2386">
        <v>132</v>
      </c>
      <c r="H39" s="2387">
        <v>127</v>
      </c>
      <c r="I39" s="2387">
        <v>123</v>
      </c>
      <c r="J39" s="2388">
        <v>135</v>
      </c>
      <c r="K39" s="2386">
        <v>162</v>
      </c>
      <c r="L39" s="2387">
        <v>129</v>
      </c>
    </row>
    <row r="40" spans="1:12" ht="18.649999999999999" customHeight="1" x14ac:dyDescent="0.25">
      <c r="A40" s="2389" t="s">
        <v>1028</v>
      </c>
      <c r="B40" s="2385">
        <v>241</v>
      </c>
      <c r="C40" s="2386">
        <v>696</v>
      </c>
      <c r="D40" s="2387">
        <v>687</v>
      </c>
      <c r="E40" s="2387">
        <v>725</v>
      </c>
      <c r="F40" s="2388">
        <v>699</v>
      </c>
      <c r="G40" s="2386">
        <v>677</v>
      </c>
      <c r="H40" s="2387">
        <v>660</v>
      </c>
      <c r="I40" s="2387">
        <v>633</v>
      </c>
      <c r="J40" s="2388">
        <v>657</v>
      </c>
      <c r="K40" s="2386">
        <v>702</v>
      </c>
      <c r="L40" s="2387">
        <v>656</v>
      </c>
    </row>
    <row r="41" spans="1:12" ht="18.649999999999999" customHeight="1" x14ac:dyDescent="0.25">
      <c r="A41" s="2390" t="s">
        <v>1029</v>
      </c>
      <c r="B41" s="2385">
        <v>4478</v>
      </c>
      <c r="C41" s="2386">
        <v>10225</v>
      </c>
      <c r="D41" s="2387">
        <v>10385</v>
      </c>
      <c r="E41" s="2387">
        <v>10934</v>
      </c>
      <c r="F41" s="2388">
        <v>10678</v>
      </c>
      <c r="G41" s="2386">
        <v>9963</v>
      </c>
      <c r="H41" s="2387">
        <v>9906</v>
      </c>
      <c r="I41" s="2387">
        <v>9852</v>
      </c>
      <c r="J41" s="2388">
        <v>9661.5380000000005</v>
      </c>
      <c r="K41" s="2386">
        <v>10552</v>
      </c>
      <c r="L41" s="2387">
        <v>9837</v>
      </c>
    </row>
    <row r="42" spans="1:12" ht="18.649999999999999" customHeight="1" x14ac:dyDescent="0.25">
      <c r="A42" s="2390" t="s">
        <v>1030</v>
      </c>
      <c r="B42" s="2385">
        <v>32</v>
      </c>
      <c r="C42" s="2386">
        <v>82</v>
      </c>
      <c r="D42" s="2387">
        <v>84</v>
      </c>
      <c r="E42" s="2387">
        <v>84</v>
      </c>
      <c r="F42" s="2388">
        <v>83</v>
      </c>
      <c r="G42" s="2386">
        <v>79</v>
      </c>
      <c r="H42" s="2387">
        <v>77</v>
      </c>
      <c r="I42" s="2387">
        <v>77</v>
      </c>
      <c r="J42" s="2388">
        <v>77</v>
      </c>
      <c r="K42" s="2386">
        <v>333</v>
      </c>
      <c r="L42" s="2387">
        <v>310</v>
      </c>
    </row>
    <row r="43" spans="1:12" ht="18.649999999999999" customHeight="1" x14ac:dyDescent="0.25">
      <c r="A43" s="2380" t="s">
        <v>1027</v>
      </c>
      <c r="B43" s="2385"/>
      <c r="C43" s="2386"/>
      <c r="D43" s="2387"/>
      <c r="E43" s="2387"/>
      <c r="F43" s="2388"/>
      <c r="G43" s="2386"/>
      <c r="H43" s="2387"/>
      <c r="I43" s="2387"/>
      <c r="J43" s="2388"/>
      <c r="K43" s="2386"/>
      <c r="L43" s="2387"/>
    </row>
    <row r="44" spans="1:12" ht="18.649999999999999" customHeight="1" x14ac:dyDescent="0.25">
      <c r="A44" s="2389" t="s">
        <v>1042</v>
      </c>
      <c r="B44" s="2385">
        <v>0</v>
      </c>
      <c r="C44" s="2386">
        <v>0</v>
      </c>
      <c r="D44" s="2387">
        <v>0</v>
      </c>
      <c r="E44" s="2387">
        <v>0</v>
      </c>
      <c r="F44" s="2388">
        <v>0</v>
      </c>
      <c r="G44" s="2386">
        <v>0</v>
      </c>
      <c r="H44" s="2387">
        <v>0</v>
      </c>
      <c r="I44" s="2387">
        <v>0</v>
      </c>
      <c r="J44" s="2388">
        <v>0</v>
      </c>
      <c r="K44" s="2386">
        <v>0</v>
      </c>
      <c r="L44" s="2387">
        <v>0</v>
      </c>
    </row>
    <row r="45" spans="1:12" ht="18.649999999999999" customHeight="1" x14ac:dyDescent="0.25">
      <c r="A45" s="2390" t="s">
        <v>1032</v>
      </c>
      <c r="B45" s="2385">
        <v>32</v>
      </c>
      <c r="C45" s="2386">
        <v>82</v>
      </c>
      <c r="D45" s="2387">
        <v>84</v>
      </c>
      <c r="E45" s="2387">
        <v>84</v>
      </c>
      <c r="F45" s="2388">
        <v>83</v>
      </c>
      <c r="G45" s="2386">
        <v>79</v>
      </c>
      <c r="H45" s="2387">
        <v>77</v>
      </c>
      <c r="I45" s="2387">
        <v>77</v>
      </c>
      <c r="J45" s="2388">
        <v>77</v>
      </c>
      <c r="K45" s="2386">
        <v>333</v>
      </c>
      <c r="L45" s="2387">
        <v>310</v>
      </c>
    </row>
    <row r="46" spans="1:12" ht="18.649999999999999" customHeight="1" x14ac:dyDescent="0.25">
      <c r="A46" s="2412" t="s">
        <v>1036</v>
      </c>
      <c r="B46" s="2413">
        <v>2.82</v>
      </c>
      <c r="C46" s="2414">
        <v>3.18</v>
      </c>
      <c r="D46" s="2415">
        <v>3.21</v>
      </c>
      <c r="E46" s="2415">
        <v>3.14</v>
      </c>
      <c r="F46" s="2416">
        <v>3.08</v>
      </c>
      <c r="G46" s="2414">
        <v>3.16</v>
      </c>
      <c r="H46" s="2415">
        <v>3.08</v>
      </c>
      <c r="I46" s="2415">
        <v>3.2</v>
      </c>
      <c r="J46" s="2416">
        <v>3.12</v>
      </c>
      <c r="K46" s="2414">
        <v>3.15</v>
      </c>
      <c r="L46" s="2415">
        <v>3.14</v>
      </c>
    </row>
    <row r="47" spans="1:12" ht="18.649999999999999" customHeight="1" x14ac:dyDescent="0.35">
      <c r="A47" s="2422"/>
      <c r="B47" s="2423"/>
      <c r="C47" s="2422"/>
      <c r="D47" s="2422"/>
      <c r="E47" s="2422"/>
      <c r="F47" s="2422"/>
      <c r="G47" s="2422"/>
      <c r="H47" s="2422"/>
      <c r="I47" s="2422"/>
      <c r="J47" s="2422"/>
      <c r="K47" s="2422"/>
      <c r="L47" s="2422"/>
    </row>
    <row r="48" spans="1:12" ht="12" customHeight="1" x14ac:dyDescent="0.25">
      <c r="A48" s="2424" t="s">
        <v>1045</v>
      </c>
      <c r="B48" s="2425"/>
      <c r="C48" s="2425"/>
      <c r="D48" s="2425"/>
      <c r="E48" s="2425"/>
      <c r="F48" s="2425"/>
      <c r="G48" s="2425"/>
      <c r="H48" s="2425"/>
      <c r="I48" s="2425"/>
      <c r="J48" s="2425"/>
      <c r="K48" s="2425"/>
      <c r="L48" s="2425"/>
    </row>
    <row r="49" spans="1:12" ht="12" customHeight="1" x14ac:dyDescent="0.25">
      <c r="A49" s="2424" t="s">
        <v>1038</v>
      </c>
      <c r="B49" s="2425"/>
      <c r="C49" s="2425"/>
      <c r="D49" s="2425"/>
      <c r="E49" s="2425"/>
      <c r="F49" s="2425"/>
      <c r="G49" s="2425"/>
      <c r="H49" s="2425"/>
      <c r="I49" s="2425"/>
      <c r="J49" s="2425"/>
      <c r="K49" s="2425"/>
      <c r="L49" s="2425"/>
    </row>
    <row r="50" spans="1:12" ht="18.649999999999999" customHeight="1" x14ac:dyDescent="0.25"/>
  </sheetData>
  <mergeCells count="4">
    <mergeCell ref="A2:L2"/>
    <mergeCell ref="C3:F3"/>
    <mergeCell ref="G3:J3"/>
    <mergeCell ref="K3:L3"/>
  </mergeCells>
  <hyperlinks>
    <hyperlink ref="A1" location="ToC!A2" display="Back to Table of Contents" xr:uid="{70BC7E0A-EA0B-4690-AEE4-AC53BCD440A8}"/>
  </hyperlinks>
  <pageMargins left="0.5" right="0.5" top="0.5" bottom="0.5" header="0.25" footer="0.25"/>
  <pageSetup scale="52" orientation="landscape" r:id="rId1"/>
  <headerFooter>
    <oddFooter>&amp;L&amp;G&amp;C&amp;"Scotia,Regular"&amp;9Supplementary Financial Information (SFI)&amp;R38&amp;"Scotia,Regular"&amp;7</oddFooter>
  </headerFooter>
  <legacyDrawingHF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CDDFF-1004-4D24-B7DC-1C6A320824B8}">
  <sheetPr>
    <pageSetUpPr fitToPage="1"/>
  </sheetPr>
  <dimension ref="A1:L31"/>
  <sheetViews>
    <sheetView showGridLines="0" zoomScaleNormal="100" workbookViewId="0"/>
  </sheetViews>
  <sheetFormatPr defaultRowHeight="12.5" x14ac:dyDescent="0.25"/>
  <cols>
    <col min="1" max="1" width="70.81640625" style="23" customWidth="1"/>
    <col min="2" max="12" width="15.54296875" style="23" customWidth="1"/>
    <col min="13" max="16384" width="8.7265625" style="23"/>
  </cols>
  <sheetData>
    <row r="1" spans="1:12" ht="20" customHeight="1" x14ac:dyDescent="0.25">
      <c r="A1" s="22" t="s">
        <v>12</v>
      </c>
    </row>
    <row r="2" spans="1:12" ht="25" customHeight="1" x14ac:dyDescent="0.25">
      <c r="A2" s="2630" t="s">
        <v>949</v>
      </c>
      <c r="B2" s="2630" t="s">
        <v>14</v>
      </c>
      <c r="C2" s="2630" t="s">
        <v>14</v>
      </c>
      <c r="D2" s="2630" t="s">
        <v>14</v>
      </c>
      <c r="E2" s="2630" t="s">
        <v>14</v>
      </c>
      <c r="F2" s="2630" t="s">
        <v>14</v>
      </c>
      <c r="G2" s="2630" t="s">
        <v>14</v>
      </c>
      <c r="H2" s="2630" t="s">
        <v>14</v>
      </c>
      <c r="I2" s="2630" t="s">
        <v>14</v>
      </c>
      <c r="J2" s="2630" t="s">
        <v>14</v>
      </c>
      <c r="K2" s="2630" t="s">
        <v>14</v>
      </c>
      <c r="L2" s="2639" t="s">
        <v>14</v>
      </c>
    </row>
    <row r="3" spans="1:12" ht="18.649999999999999" customHeight="1" x14ac:dyDescent="0.25">
      <c r="A3" s="2293" t="s">
        <v>1046</v>
      </c>
      <c r="B3" s="2426"/>
      <c r="C3" s="2427"/>
      <c r="D3" s="2428" t="s">
        <v>14</v>
      </c>
      <c r="E3" s="2428" t="s">
        <v>14</v>
      </c>
      <c r="F3" s="2429" t="s">
        <v>14</v>
      </c>
      <c r="G3" s="2640"/>
      <c r="H3" s="2641" t="s">
        <v>14</v>
      </c>
      <c r="I3" s="2641" t="s">
        <v>14</v>
      </c>
      <c r="J3" s="2642" t="s">
        <v>14</v>
      </c>
      <c r="K3" s="2634" t="s">
        <v>165</v>
      </c>
      <c r="L3" s="2634" t="s">
        <v>14</v>
      </c>
    </row>
    <row r="4" spans="1:12" ht="18.649999999999999" customHeight="1" x14ac:dyDescent="0.25">
      <c r="A4" s="2295" t="s">
        <v>560</v>
      </c>
      <c r="B4" s="2296" t="s">
        <v>167</v>
      </c>
      <c r="C4" s="2297" t="s">
        <v>168</v>
      </c>
      <c r="D4" s="2298" t="s">
        <v>169</v>
      </c>
      <c r="E4" s="2298" t="s">
        <v>170</v>
      </c>
      <c r="F4" s="2299" t="s">
        <v>171</v>
      </c>
      <c r="G4" s="2300" t="s">
        <v>172</v>
      </c>
      <c r="H4" s="2298" t="s">
        <v>173</v>
      </c>
      <c r="I4" s="2298" t="s">
        <v>174</v>
      </c>
      <c r="J4" s="2299" t="s">
        <v>175</v>
      </c>
      <c r="K4" s="2430">
        <v>2025</v>
      </c>
      <c r="L4" s="2298">
        <v>2024</v>
      </c>
    </row>
    <row r="5" spans="1:12" ht="18.649999999999999" customHeight="1" x14ac:dyDescent="0.25">
      <c r="A5" s="2303" t="s">
        <v>1016</v>
      </c>
      <c r="B5" s="2304"/>
      <c r="C5" s="2305"/>
      <c r="D5" s="2306"/>
      <c r="E5" s="2306"/>
      <c r="F5" s="2307"/>
      <c r="G5" s="2308"/>
      <c r="H5" s="2309"/>
      <c r="I5" s="2309"/>
      <c r="J5" s="2310"/>
      <c r="K5" s="2311"/>
      <c r="L5" s="2309"/>
    </row>
    <row r="6" spans="1:12" ht="18.649999999999999" customHeight="1" x14ac:dyDescent="0.25">
      <c r="A6" s="2431" t="s">
        <v>1047</v>
      </c>
      <c r="B6" s="2432">
        <v>939927</v>
      </c>
      <c r="C6" s="2433">
        <v>949382</v>
      </c>
      <c r="D6" s="2434">
        <v>946137</v>
      </c>
      <c r="E6" s="2434">
        <v>957641</v>
      </c>
      <c r="F6" s="2435">
        <v>954499</v>
      </c>
      <c r="G6" s="2433">
        <v>939382</v>
      </c>
      <c r="H6" s="2436">
        <v>925224</v>
      </c>
      <c r="I6" s="2436">
        <v>903881</v>
      </c>
      <c r="J6" s="2437">
        <v>903080</v>
      </c>
      <c r="K6" s="2433">
        <v>951867</v>
      </c>
      <c r="L6" s="2319">
        <v>917958</v>
      </c>
    </row>
    <row r="7" spans="1:12" ht="18.649999999999999" customHeight="1" x14ac:dyDescent="0.25">
      <c r="A7" s="2438" t="s">
        <v>1048</v>
      </c>
      <c r="B7" s="2432">
        <v>6960</v>
      </c>
      <c r="C7" s="2433">
        <v>20585</v>
      </c>
      <c r="D7" s="2434">
        <v>19679</v>
      </c>
      <c r="E7" s="2434">
        <v>20059</v>
      </c>
      <c r="F7" s="2435">
        <v>20368</v>
      </c>
      <c r="G7" s="2433">
        <v>19710</v>
      </c>
      <c r="H7" s="2325">
        <v>20958</v>
      </c>
      <c r="I7" s="2325">
        <v>21268</v>
      </c>
      <c r="J7" s="2345">
        <v>21003</v>
      </c>
      <c r="K7" s="2433">
        <v>20174</v>
      </c>
      <c r="L7" s="2325">
        <v>20731</v>
      </c>
    </row>
    <row r="8" spans="1:12" ht="18.649999999999999" customHeight="1" x14ac:dyDescent="0.25">
      <c r="A8" s="2439" t="s">
        <v>1049</v>
      </c>
      <c r="B8" s="2432">
        <v>932967</v>
      </c>
      <c r="C8" s="2433">
        <v>928797</v>
      </c>
      <c r="D8" s="2434">
        <v>926458</v>
      </c>
      <c r="E8" s="2434">
        <v>937582</v>
      </c>
      <c r="F8" s="2435">
        <v>934131</v>
      </c>
      <c r="G8" s="2433">
        <v>919672</v>
      </c>
      <c r="H8" s="2330">
        <v>904266</v>
      </c>
      <c r="I8" s="2330">
        <v>882613</v>
      </c>
      <c r="J8" s="2335">
        <v>882077</v>
      </c>
      <c r="K8" s="2433">
        <v>931693</v>
      </c>
      <c r="L8" s="2330">
        <v>897227</v>
      </c>
    </row>
    <row r="9" spans="1:12" ht="18.649999999999999" customHeight="1" x14ac:dyDescent="0.25">
      <c r="A9" s="2439"/>
      <c r="B9" s="2432"/>
      <c r="C9" s="2433"/>
      <c r="D9" s="2434"/>
      <c r="E9" s="2434"/>
      <c r="F9" s="2435"/>
      <c r="G9" s="2433"/>
      <c r="H9" s="2330"/>
      <c r="I9" s="2330"/>
      <c r="J9" s="2335"/>
      <c r="K9" s="2433"/>
      <c r="L9" s="2330"/>
    </row>
    <row r="10" spans="1:12" ht="18.649999999999999" customHeight="1" x14ac:dyDescent="0.25">
      <c r="A10" s="2439" t="s">
        <v>1050</v>
      </c>
      <c r="B10" s="2432">
        <v>5797</v>
      </c>
      <c r="C10" s="2433">
        <v>5753</v>
      </c>
      <c r="D10" s="2434">
        <v>5636</v>
      </c>
      <c r="E10" s="2434">
        <v>5405</v>
      </c>
      <c r="F10" s="2435">
        <v>5373</v>
      </c>
      <c r="G10" s="2433">
        <v>5081</v>
      </c>
      <c r="H10" s="2330">
        <v>4987</v>
      </c>
      <c r="I10" s="2330">
        <v>4833</v>
      </c>
      <c r="J10" s="2335">
        <v>4971</v>
      </c>
      <c r="K10" s="2433">
        <v>22167</v>
      </c>
      <c r="L10" s="2330">
        <v>19872</v>
      </c>
    </row>
    <row r="11" spans="1:12" ht="14.5" customHeight="1" x14ac:dyDescent="0.25">
      <c r="A11" s="2438" t="s">
        <v>1051</v>
      </c>
      <c r="B11" s="2432">
        <v>82</v>
      </c>
      <c r="C11" s="2433">
        <v>244</v>
      </c>
      <c r="D11" s="2434">
        <v>242</v>
      </c>
      <c r="E11" s="2434">
        <v>250</v>
      </c>
      <c r="F11" s="2435">
        <v>283</v>
      </c>
      <c r="G11" s="2433">
        <v>288</v>
      </c>
      <c r="H11" s="2330">
        <v>291</v>
      </c>
      <c r="I11" s="2330">
        <v>296</v>
      </c>
      <c r="J11" s="2440">
        <v>281</v>
      </c>
      <c r="K11" s="2434">
        <v>1019</v>
      </c>
      <c r="L11" s="2330">
        <v>1156</v>
      </c>
    </row>
    <row r="12" spans="1:12" ht="18.649999999999999" customHeight="1" x14ac:dyDescent="0.25">
      <c r="A12" s="2439" t="s">
        <v>1052</v>
      </c>
      <c r="B12" s="2432">
        <v>5715</v>
      </c>
      <c r="C12" s="2433">
        <v>5509</v>
      </c>
      <c r="D12" s="2434">
        <v>5394</v>
      </c>
      <c r="E12" s="2434">
        <v>5155</v>
      </c>
      <c r="F12" s="2435">
        <v>5090</v>
      </c>
      <c r="G12" s="2433">
        <v>4793</v>
      </c>
      <c r="H12" s="2330">
        <v>4696</v>
      </c>
      <c r="I12" s="2330">
        <v>4537</v>
      </c>
      <c r="J12" s="2440">
        <v>4690</v>
      </c>
      <c r="K12" s="2434">
        <v>21148</v>
      </c>
      <c r="L12" s="2330">
        <v>18716</v>
      </c>
    </row>
    <row r="13" spans="1:12" ht="18.649999999999999" customHeight="1" x14ac:dyDescent="0.25">
      <c r="A13" s="2438"/>
      <c r="B13" s="2432"/>
      <c r="C13" s="2433"/>
      <c r="D13" s="2434"/>
      <c r="E13" s="2434"/>
      <c r="F13" s="2435"/>
      <c r="G13" s="2433"/>
      <c r="H13" s="2330"/>
      <c r="I13" s="2330"/>
      <c r="J13" s="2440"/>
      <c r="K13" s="2434"/>
      <c r="L13" s="2330"/>
    </row>
    <row r="14" spans="1:12" ht="18.649999999999999" customHeight="1" x14ac:dyDescent="0.25">
      <c r="A14" s="2441" t="s">
        <v>1053</v>
      </c>
      <c r="B14" s="2442">
        <v>2.4300000000000002</v>
      </c>
      <c r="C14" s="2443">
        <v>2.35</v>
      </c>
      <c r="D14" s="2444">
        <v>2.31</v>
      </c>
      <c r="E14" s="2444">
        <v>2.25</v>
      </c>
      <c r="F14" s="2445">
        <v>2.16</v>
      </c>
      <c r="G14" s="2443">
        <v>2.0699999999999998</v>
      </c>
      <c r="H14" s="2444">
        <v>2.0699999999999998</v>
      </c>
      <c r="I14" s="2444">
        <v>2.09</v>
      </c>
      <c r="J14" s="2446">
        <v>2.11</v>
      </c>
      <c r="K14" s="2444">
        <v>2.27</v>
      </c>
      <c r="L14" s="2444">
        <v>2.09</v>
      </c>
    </row>
    <row r="15" spans="1:12" ht="9" customHeight="1" x14ac:dyDescent="0.25">
      <c r="A15" s="967"/>
      <c r="B15" s="2333"/>
      <c r="C15" s="2334"/>
      <c r="D15" s="2330"/>
      <c r="E15" s="2330"/>
      <c r="F15" s="2335"/>
      <c r="G15" s="2334"/>
      <c r="H15" s="2330"/>
      <c r="I15" s="2330"/>
      <c r="J15" s="2440"/>
      <c r="K15" s="2330"/>
      <c r="L15" s="2330"/>
    </row>
    <row r="16" spans="1:12" ht="18.649999999999999" customHeight="1" x14ac:dyDescent="0.25">
      <c r="A16" s="2303" t="s">
        <v>1054</v>
      </c>
      <c r="B16" s="2304"/>
      <c r="C16" s="2305"/>
      <c r="D16" s="2306"/>
      <c r="E16" s="2306"/>
      <c r="F16" s="2307"/>
      <c r="G16" s="2308"/>
      <c r="H16" s="2309"/>
      <c r="I16" s="2309"/>
      <c r="J16" s="2310"/>
      <c r="K16" s="2311"/>
      <c r="L16" s="2309"/>
    </row>
    <row r="17" spans="1:12" ht="18.649999999999999" customHeight="1" x14ac:dyDescent="0.25">
      <c r="A17" s="2431" t="s">
        <v>1047</v>
      </c>
      <c r="B17" s="2447">
        <v>188010.21715748578</v>
      </c>
      <c r="C17" s="2448">
        <v>196432</v>
      </c>
      <c r="D17" s="2436">
        <v>192713</v>
      </c>
      <c r="E17" s="2436">
        <v>197107</v>
      </c>
      <c r="F17" s="2449">
        <v>196779</v>
      </c>
      <c r="G17" s="2450">
        <v>192564</v>
      </c>
      <c r="H17" s="2436">
        <v>199229</v>
      </c>
      <c r="I17" s="2436">
        <v>200242</v>
      </c>
      <c r="J17" s="2437">
        <v>201552</v>
      </c>
      <c r="K17" s="2451">
        <v>195747</v>
      </c>
      <c r="L17" s="2319">
        <v>198377</v>
      </c>
    </row>
    <row r="18" spans="1:12" ht="18.649999999999999" customHeight="1" x14ac:dyDescent="0.25">
      <c r="A18" s="2438" t="s">
        <v>1048</v>
      </c>
      <c r="B18" s="2343">
        <v>6850.192449406848</v>
      </c>
      <c r="C18" s="2452">
        <v>20307</v>
      </c>
      <c r="D18" s="2325">
        <v>19414</v>
      </c>
      <c r="E18" s="2325">
        <v>19793</v>
      </c>
      <c r="F18" s="2345">
        <v>20101</v>
      </c>
      <c r="G18" s="2452">
        <v>19459</v>
      </c>
      <c r="H18" s="2325">
        <v>20710</v>
      </c>
      <c r="I18" s="2325">
        <v>21016</v>
      </c>
      <c r="J18" s="2345">
        <v>20752</v>
      </c>
      <c r="K18" s="2452">
        <v>19905</v>
      </c>
      <c r="L18" s="2325">
        <v>20481</v>
      </c>
    </row>
    <row r="19" spans="1:12" ht="18.649999999999999" customHeight="1" x14ac:dyDescent="0.25">
      <c r="A19" s="2439" t="s">
        <v>1049</v>
      </c>
      <c r="B19" s="2333">
        <v>181160.02470807891</v>
      </c>
      <c r="C19" s="2334">
        <v>176125</v>
      </c>
      <c r="D19" s="2330">
        <v>173299</v>
      </c>
      <c r="E19" s="2330">
        <v>177314</v>
      </c>
      <c r="F19" s="2335">
        <v>176678</v>
      </c>
      <c r="G19" s="2334">
        <v>173105</v>
      </c>
      <c r="H19" s="2330">
        <v>178519</v>
      </c>
      <c r="I19" s="2330">
        <v>179226</v>
      </c>
      <c r="J19" s="2335">
        <v>180800</v>
      </c>
      <c r="K19" s="2334">
        <v>175842</v>
      </c>
      <c r="L19" s="2330">
        <v>177896</v>
      </c>
    </row>
    <row r="20" spans="1:12" ht="18.649999999999999" customHeight="1" x14ac:dyDescent="0.25">
      <c r="A20" s="2439"/>
      <c r="B20" s="2333"/>
      <c r="C20" s="2334"/>
      <c r="D20" s="2330"/>
      <c r="E20" s="2330"/>
      <c r="F20" s="2335"/>
      <c r="G20" s="2334"/>
      <c r="H20" s="2330"/>
      <c r="I20" s="2330"/>
      <c r="J20" s="2335"/>
      <c r="K20" s="2334"/>
      <c r="L20" s="2330"/>
    </row>
    <row r="21" spans="1:12" ht="18.649999999999999" customHeight="1" x14ac:dyDescent="0.25">
      <c r="A21" s="2439" t="s">
        <v>1050</v>
      </c>
      <c r="B21" s="2333">
        <v>2153.1192539425447</v>
      </c>
      <c r="C21" s="2334">
        <v>2250</v>
      </c>
      <c r="D21" s="2330">
        <v>2207</v>
      </c>
      <c r="E21" s="2330">
        <v>2162</v>
      </c>
      <c r="F21" s="2335">
        <v>2181</v>
      </c>
      <c r="G21" s="2334">
        <v>2137</v>
      </c>
      <c r="H21" s="2330">
        <v>2207</v>
      </c>
      <c r="I21" s="2330">
        <v>2196</v>
      </c>
      <c r="J21" s="2335">
        <v>2204</v>
      </c>
      <c r="K21" s="2334">
        <v>8800</v>
      </c>
      <c r="L21" s="2330">
        <v>8744</v>
      </c>
    </row>
    <row r="22" spans="1:12" ht="14.5" customHeight="1" x14ac:dyDescent="0.25">
      <c r="A22" s="2438" t="s">
        <v>1051</v>
      </c>
      <c r="B22" s="2333">
        <v>80.944486398734796</v>
      </c>
      <c r="C22" s="2334">
        <v>240</v>
      </c>
      <c r="D22" s="2330">
        <v>237</v>
      </c>
      <c r="E22" s="2330">
        <v>246</v>
      </c>
      <c r="F22" s="2335">
        <v>279</v>
      </c>
      <c r="G22" s="2334">
        <v>284</v>
      </c>
      <c r="H22" s="2330">
        <v>287</v>
      </c>
      <c r="I22" s="2330">
        <v>292</v>
      </c>
      <c r="J22" s="2440">
        <v>277</v>
      </c>
      <c r="K22" s="2453">
        <v>1002</v>
      </c>
      <c r="L22" s="2330">
        <v>1140</v>
      </c>
    </row>
    <row r="23" spans="1:12" ht="18.649999999999999" customHeight="1" x14ac:dyDescent="0.25">
      <c r="A23" s="2439" t="s">
        <v>1052</v>
      </c>
      <c r="B23" s="2333">
        <v>2072.1747675438096</v>
      </c>
      <c r="C23" s="2334">
        <v>2010</v>
      </c>
      <c r="D23" s="2330">
        <v>1970</v>
      </c>
      <c r="E23" s="2330">
        <v>1916</v>
      </c>
      <c r="F23" s="2335">
        <v>1902</v>
      </c>
      <c r="G23" s="2334">
        <v>1853</v>
      </c>
      <c r="H23" s="2330">
        <v>1920</v>
      </c>
      <c r="I23" s="2330">
        <v>1904</v>
      </c>
      <c r="J23" s="2440">
        <v>1927</v>
      </c>
      <c r="K23" s="2453">
        <v>7798</v>
      </c>
      <c r="L23" s="2330">
        <v>7604</v>
      </c>
    </row>
    <row r="24" spans="1:12" ht="18.649999999999999" customHeight="1" x14ac:dyDescent="0.25">
      <c r="A24" s="2438"/>
      <c r="B24" s="2333"/>
      <c r="C24" s="2334"/>
      <c r="D24" s="2330"/>
      <c r="E24" s="2330"/>
      <c r="F24" s="2335"/>
      <c r="G24" s="2334"/>
      <c r="H24" s="2330"/>
      <c r="I24" s="2330"/>
      <c r="J24" s="2440"/>
      <c r="K24" s="2453"/>
      <c r="L24" s="2330"/>
    </row>
    <row r="25" spans="1:12" ht="18.649999999999999" customHeight="1" x14ac:dyDescent="0.25">
      <c r="A25" s="2351" t="s">
        <v>1053</v>
      </c>
      <c r="B25" s="2454">
        <v>4.54</v>
      </c>
      <c r="C25" s="2455">
        <v>4.53</v>
      </c>
      <c r="D25" s="2456">
        <v>4.51</v>
      </c>
      <c r="E25" s="2456">
        <v>4.43</v>
      </c>
      <c r="F25" s="2457">
        <v>4.2699999999999996</v>
      </c>
      <c r="G25" s="2455">
        <v>4.26</v>
      </c>
      <c r="H25" s="2458">
        <v>4.28</v>
      </c>
      <c r="I25" s="2458">
        <v>4.32</v>
      </c>
      <c r="J25" s="2459">
        <v>4.24</v>
      </c>
      <c r="K25" s="2460">
        <v>4.43</v>
      </c>
      <c r="L25" s="2358">
        <v>4.2699999999999996</v>
      </c>
    </row>
    <row r="26" spans="1:12" ht="14.15" customHeight="1" x14ac:dyDescent="0.25">
      <c r="A26" s="2359"/>
      <c r="B26" s="2359"/>
      <c r="C26" s="2359"/>
      <c r="D26" s="2359"/>
      <c r="E26" s="2359"/>
      <c r="F26" s="2359"/>
      <c r="G26" s="2359"/>
      <c r="H26" s="2359"/>
      <c r="I26" s="2359"/>
      <c r="J26" s="2359"/>
      <c r="K26" s="2359"/>
      <c r="L26" s="2359"/>
    </row>
    <row r="27" spans="1:12" ht="10.5" customHeight="1" x14ac:dyDescent="0.25">
      <c r="A27" s="2643" t="s">
        <v>1055</v>
      </c>
      <c r="B27" s="2643" t="s">
        <v>14</v>
      </c>
      <c r="C27" s="2643" t="s">
        <v>14</v>
      </c>
      <c r="D27" s="2643" t="s">
        <v>14</v>
      </c>
      <c r="E27" s="2643" t="s">
        <v>14</v>
      </c>
      <c r="F27" s="2643" t="s">
        <v>14</v>
      </c>
      <c r="G27" s="2643" t="s">
        <v>14</v>
      </c>
      <c r="H27" s="2643" t="s">
        <v>14</v>
      </c>
      <c r="I27" s="2643" t="s">
        <v>14</v>
      </c>
    </row>
    <row r="28" spans="1:12" ht="10.5" customHeight="1" x14ac:dyDescent="0.25">
      <c r="A28" s="2461" t="s">
        <v>1038</v>
      </c>
      <c r="B28" s="2462"/>
      <c r="C28" s="2462"/>
      <c r="D28" s="2462"/>
      <c r="E28" s="2462"/>
      <c r="F28" s="2462"/>
      <c r="G28" s="2462"/>
      <c r="H28" s="2462"/>
      <c r="I28" s="2462"/>
    </row>
    <row r="31" spans="1:12" x14ac:dyDescent="0.25">
      <c r="B31" s="2085"/>
    </row>
  </sheetData>
  <mergeCells count="4">
    <mergeCell ref="A2:L2"/>
    <mergeCell ref="G3:J3"/>
    <mergeCell ref="K3:L3"/>
    <mergeCell ref="A27:I27"/>
  </mergeCells>
  <hyperlinks>
    <hyperlink ref="A1" location="ToC!A2" display="Back to Table of Contents" xr:uid="{2306A6B2-F2EF-484C-A9DD-DA327237FAFC}"/>
  </hyperlinks>
  <pageMargins left="0.5" right="0.5" top="0.5" bottom="0.5" header="0.25" footer="0.25"/>
  <pageSetup scale="52" orientation="landscape" r:id="rId1"/>
  <headerFooter>
    <oddFooter>&amp;L&amp;G&amp;C&amp;"Scotia,Regular"&amp;9Supplementary Financial Information (SFI)&amp;R39&amp;"Scotia,Regular"&amp;7</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E17E-7B23-40F5-97B1-596612064056}">
  <sheetPr>
    <pageSetUpPr fitToPage="1"/>
  </sheetPr>
  <dimension ref="A1:G41"/>
  <sheetViews>
    <sheetView showGridLines="0" zoomScaleNormal="100" workbookViewId="0"/>
  </sheetViews>
  <sheetFormatPr defaultRowHeight="12.5" x14ac:dyDescent="0.25"/>
  <cols>
    <col min="1" max="1" width="14.7265625" style="23" customWidth="1"/>
    <col min="2" max="2" width="6.7265625" style="23" customWidth="1"/>
    <col min="3" max="3" width="73.7265625" style="23" customWidth="1"/>
    <col min="4" max="4" width="17.7265625" style="23" customWidth="1"/>
    <col min="5" max="5" width="24.453125" style="23" customWidth="1"/>
    <col min="6" max="7" width="17.7265625" style="23" customWidth="1"/>
    <col min="8" max="16384" width="8.7265625" style="23"/>
  </cols>
  <sheetData>
    <row r="1" spans="1:7" ht="20" customHeight="1" x14ac:dyDescent="0.25">
      <c r="A1" s="22" t="s">
        <v>12</v>
      </c>
    </row>
    <row r="2" spans="1:7" ht="24.65" customHeight="1" x14ac:dyDescent="0.25">
      <c r="A2" s="2494" t="s">
        <v>65</v>
      </c>
      <c r="B2" s="2494" t="s">
        <v>14</v>
      </c>
      <c r="C2" s="2494" t="s">
        <v>14</v>
      </c>
      <c r="D2" s="2494" t="s">
        <v>14</v>
      </c>
      <c r="E2" s="2494" t="s">
        <v>14</v>
      </c>
      <c r="F2" s="2494" t="s">
        <v>14</v>
      </c>
      <c r="G2" s="2494" t="s">
        <v>14</v>
      </c>
    </row>
    <row r="3" spans="1:7" ht="30" customHeight="1" x14ac:dyDescent="0.25">
      <c r="A3" s="2495" t="s">
        <v>66</v>
      </c>
      <c r="B3" s="2495" t="s">
        <v>14</v>
      </c>
      <c r="C3" s="2495" t="s">
        <v>14</v>
      </c>
      <c r="D3" s="2495" t="s">
        <v>14</v>
      </c>
      <c r="E3" s="2495" t="s">
        <v>14</v>
      </c>
      <c r="F3" s="2495" t="s">
        <v>14</v>
      </c>
      <c r="G3" s="2495" t="s">
        <v>14</v>
      </c>
    </row>
    <row r="4" spans="1:7" ht="12" customHeight="1" x14ac:dyDescent="0.25">
      <c r="A4" s="2496" t="s">
        <v>67</v>
      </c>
      <c r="B4" s="2496" t="s">
        <v>14</v>
      </c>
      <c r="C4" s="2496" t="s">
        <v>14</v>
      </c>
      <c r="D4" s="2496" t="s">
        <v>14</v>
      </c>
      <c r="E4" s="2496" t="s">
        <v>14</v>
      </c>
      <c r="F4" s="2496" t="s">
        <v>14</v>
      </c>
      <c r="G4" s="2496" t="s">
        <v>14</v>
      </c>
    </row>
    <row r="5" spans="1:7" ht="15" customHeight="1" x14ac:dyDescent="0.25">
      <c r="A5" s="2497" t="s">
        <v>68</v>
      </c>
      <c r="B5" s="2497" t="s">
        <v>14</v>
      </c>
      <c r="C5" s="2498" t="s">
        <v>14</v>
      </c>
      <c r="D5" s="2499" t="s">
        <v>69</v>
      </c>
      <c r="E5" s="2500" t="s">
        <v>14</v>
      </c>
      <c r="F5" s="2501" t="s">
        <v>70</v>
      </c>
      <c r="G5" s="2502" t="s">
        <v>14</v>
      </c>
    </row>
    <row r="6" spans="1:7" ht="20.149999999999999" customHeight="1" x14ac:dyDescent="0.25">
      <c r="A6" s="69" t="s">
        <v>71</v>
      </c>
      <c r="B6" s="70" t="s">
        <v>72</v>
      </c>
      <c r="C6" s="71" t="s">
        <v>73</v>
      </c>
      <c r="D6" s="72" t="s">
        <v>74</v>
      </c>
      <c r="E6" s="73" t="s">
        <v>75</v>
      </c>
      <c r="F6" s="74" t="s">
        <v>76</v>
      </c>
      <c r="G6" s="75" t="s">
        <v>77</v>
      </c>
    </row>
    <row r="7" spans="1:7" ht="15" customHeight="1" x14ac:dyDescent="0.25">
      <c r="A7" s="76" t="s">
        <v>78</v>
      </c>
      <c r="B7" s="77">
        <v>1</v>
      </c>
      <c r="C7" s="78" t="s">
        <v>79</v>
      </c>
      <c r="D7" s="79"/>
      <c r="E7" s="80"/>
      <c r="F7" s="81">
        <v>16</v>
      </c>
      <c r="G7" s="82"/>
    </row>
    <row r="8" spans="1:7" ht="15" customHeight="1" x14ac:dyDescent="0.25">
      <c r="A8" s="83"/>
      <c r="B8" s="84">
        <v>2</v>
      </c>
      <c r="C8" s="85" t="s">
        <v>80</v>
      </c>
      <c r="D8" s="86"/>
      <c r="E8" s="87"/>
      <c r="F8" s="88" t="s">
        <v>81</v>
      </c>
      <c r="G8" s="89"/>
    </row>
    <row r="9" spans="1:7" ht="15" customHeight="1" x14ac:dyDescent="0.25">
      <c r="A9" s="83"/>
      <c r="B9" s="84">
        <v>3</v>
      </c>
      <c r="C9" s="85" t="s">
        <v>82</v>
      </c>
      <c r="D9" s="86"/>
      <c r="E9" s="87"/>
      <c r="F9" s="88" t="s">
        <v>83</v>
      </c>
      <c r="G9" s="89"/>
    </row>
    <row r="10" spans="1:7" ht="19" customHeight="1" x14ac:dyDescent="0.25">
      <c r="A10" s="90"/>
      <c r="B10" s="91">
        <v>4</v>
      </c>
      <c r="C10" s="92" t="s">
        <v>84</v>
      </c>
      <c r="D10" s="93" t="s">
        <v>85</v>
      </c>
      <c r="E10" s="94"/>
      <c r="F10" s="95" t="s">
        <v>86</v>
      </c>
      <c r="G10" s="96"/>
    </row>
    <row r="11" spans="1:7" ht="15" customHeight="1" x14ac:dyDescent="0.25">
      <c r="A11" s="2491" t="s">
        <v>87</v>
      </c>
      <c r="B11" s="77">
        <v>5</v>
      </c>
      <c r="C11" s="78" t="s">
        <v>88</v>
      </c>
      <c r="D11" s="79"/>
      <c r="E11" s="80"/>
      <c r="F11" s="81" t="s">
        <v>89</v>
      </c>
      <c r="G11" s="82"/>
    </row>
    <row r="12" spans="1:7" ht="15" customHeight="1" x14ac:dyDescent="0.25">
      <c r="A12" s="2492" t="s">
        <v>14</v>
      </c>
      <c r="B12" s="84">
        <v>6</v>
      </c>
      <c r="C12" s="85" t="s">
        <v>90</v>
      </c>
      <c r="D12" s="86"/>
      <c r="E12" s="87"/>
      <c r="F12" s="88" t="s">
        <v>91</v>
      </c>
      <c r="G12" s="89"/>
    </row>
    <row r="13" spans="1:7" ht="15" customHeight="1" x14ac:dyDescent="0.25">
      <c r="A13" s="2492" t="s">
        <v>14</v>
      </c>
      <c r="B13" s="84">
        <v>7</v>
      </c>
      <c r="C13" s="85" t="s">
        <v>92</v>
      </c>
      <c r="D13" s="86"/>
      <c r="E13" s="87"/>
      <c r="F13" s="88">
        <v>84</v>
      </c>
      <c r="G13" s="89"/>
    </row>
    <row r="14" spans="1:7" ht="15" customHeight="1" x14ac:dyDescent="0.25">
      <c r="A14" s="90"/>
      <c r="B14" s="91">
        <v>8</v>
      </c>
      <c r="C14" s="92" t="s">
        <v>93</v>
      </c>
      <c r="D14" s="97"/>
      <c r="E14" s="98"/>
      <c r="F14" s="99" t="s">
        <v>94</v>
      </c>
      <c r="G14" s="100"/>
    </row>
    <row r="15" spans="1:7" ht="15" customHeight="1" x14ac:dyDescent="0.25">
      <c r="A15" s="2491" t="s">
        <v>95</v>
      </c>
      <c r="B15" s="77">
        <v>9</v>
      </c>
      <c r="C15" s="78" t="s">
        <v>96</v>
      </c>
      <c r="D15" s="79" t="s">
        <v>97</v>
      </c>
      <c r="E15" s="101" t="s">
        <v>98</v>
      </c>
      <c r="F15" s="81" t="s">
        <v>99</v>
      </c>
      <c r="G15" s="82">
        <v>208</v>
      </c>
    </row>
    <row r="16" spans="1:7" ht="15" customHeight="1" x14ac:dyDescent="0.25">
      <c r="A16" s="2492" t="s">
        <v>14</v>
      </c>
      <c r="B16" s="84">
        <v>10</v>
      </c>
      <c r="C16" s="85" t="s">
        <v>100</v>
      </c>
      <c r="D16" s="86" t="s">
        <v>101</v>
      </c>
      <c r="E16" s="87" t="s">
        <v>102</v>
      </c>
      <c r="F16" s="88">
        <v>64</v>
      </c>
      <c r="G16" s="89"/>
    </row>
    <row r="17" spans="1:7" ht="15" customHeight="1" x14ac:dyDescent="0.25">
      <c r="A17" s="102"/>
      <c r="B17" s="84"/>
      <c r="C17" s="85" t="s">
        <v>103</v>
      </c>
      <c r="D17" s="86"/>
      <c r="E17" s="87" t="s">
        <v>104</v>
      </c>
      <c r="F17" s="88"/>
      <c r="G17" s="89"/>
    </row>
    <row r="18" spans="1:7" ht="15" customHeight="1" x14ac:dyDescent="0.25">
      <c r="A18" s="102"/>
      <c r="B18" s="84">
        <v>11</v>
      </c>
      <c r="C18" s="85" t="s">
        <v>105</v>
      </c>
      <c r="D18" s="86" t="s">
        <v>106</v>
      </c>
      <c r="E18" s="87">
        <v>94</v>
      </c>
      <c r="F18" s="88" t="s">
        <v>107</v>
      </c>
      <c r="G18" s="89"/>
    </row>
    <row r="19" spans="1:7" ht="15" customHeight="1" x14ac:dyDescent="0.25">
      <c r="A19" s="102"/>
      <c r="B19" s="84"/>
      <c r="C19" s="85" t="s">
        <v>108</v>
      </c>
      <c r="D19" s="86"/>
      <c r="E19" s="87"/>
      <c r="F19" s="88"/>
      <c r="G19" s="89"/>
    </row>
    <row r="20" spans="1:7" ht="15" customHeight="1" x14ac:dyDescent="0.25">
      <c r="A20" s="102"/>
      <c r="B20" s="84">
        <v>12</v>
      </c>
      <c r="C20" s="85" t="s">
        <v>109</v>
      </c>
      <c r="D20" s="86"/>
      <c r="E20" s="87"/>
      <c r="F20" s="88" t="s">
        <v>99</v>
      </c>
      <c r="G20" s="89"/>
    </row>
    <row r="21" spans="1:7" ht="19" customHeight="1" x14ac:dyDescent="0.25">
      <c r="A21" s="102"/>
      <c r="B21" s="84">
        <v>13</v>
      </c>
      <c r="C21" s="85" t="s">
        <v>110</v>
      </c>
      <c r="D21" s="86"/>
      <c r="E21" s="87" t="s">
        <v>111</v>
      </c>
      <c r="F21" s="88" t="s">
        <v>112</v>
      </c>
      <c r="G21" s="89">
        <v>178</v>
      </c>
    </row>
    <row r="22" spans="1:7" ht="15" customHeight="1" x14ac:dyDescent="0.25">
      <c r="A22" s="102"/>
      <c r="B22" s="84">
        <v>14</v>
      </c>
      <c r="C22" s="85" t="s">
        <v>113</v>
      </c>
      <c r="D22" s="86"/>
      <c r="E22" s="103" t="s">
        <v>114</v>
      </c>
      <c r="F22" s="88" t="s">
        <v>115</v>
      </c>
      <c r="G22" s="89" t="s">
        <v>116</v>
      </c>
    </row>
    <row r="23" spans="1:7" ht="15" customHeight="1" x14ac:dyDescent="0.25">
      <c r="A23" s="102"/>
      <c r="B23" s="84">
        <v>15</v>
      </c>
      <c r="C23" s="85" t="s">
        <v>117</v>
      </c>
      <c r="D23" s="86">
        <v>33</v>
      </c>
      <c r="E23" s="103" t="s">
        <v>118</v>
      </c>
      <c r="F23" s="88" t="s">
        <v>115</v>
      </c>
      <c r="G23" s="89">
        <v>225</v>
      </c>
    </row>
    <row r="24" spans="1:7" ht="15" customHeight="1" x14ac:dyDescent="0.25">
      <c r="A24" s="102"/>
      <c r="B24" s="84">
        <v>16</v>
      </c>
      <c r="C24" s="85" t="s">
        <v>119</v>
      </c>
      <c r="D24" s="86"/>
      <c r="E24" s="87" t="s">
        <v>120</v>
      </c>
      <c r="F24" s="88" t="s">
        <v>115</v>
      </c>
      <c r="G24" s="89"/>
    </row>
    <row r="25" spans="1:7" ht="15" customHeight="1" x14ac:dyDescent="0.25">
      <c r="A25" s="104"/>
      <c r="B25" s="91">
        <v>17</v>
      </c>
      <c r="C25" s="92" t="s">
        <v>121</v>
      </c>
      <c r="D25" s="97"/>
      <c r="E25" s="98">
        <v>101</v>
      </c>
      <c r="F25" s="99" t="s">
        <v>122</v>
      </c>
      <c r="G25" s="100"/>
    </row>
    <row r="26" spans="1:7" ht="15" customHeight="1" x14ac:dyDescent="0.25">
      <c r="A26" s="76" t="s">
        <v>123</v>
      </c>
      <c r="B26" s="77">
        <v>18</v>
      </c>
      <c r="C26" s="78" t="s">
        <v>124</v>
      </c>
      <c r="D26" s="79" t="s">
        <v>125</v>
      </c>
      <c r="E26" s="80"/>
      <c r="F26" s="81" t="s">
        <v>126</v>
      </c>
      <c r="G26" s="82"/>
    </row>
    <row r="27" spans="1:7" ht="15" customHeight="1" x14ac:dyDescent="0.25">
      <c r="A27" s="102"/>
      <c r="B27" s="84">
        <v>19</v>
      </c>
      <c r="C27" s="85" t="s">
        <v>127</v>
      </c>
      <c r="D27" s="86" t="s">
        <v>125</v>
      </c>
      <c r="E27" s="87"/>
      <c r="F27" s="88">
        <v>105</v>
      </c>
      <c r="G27" s="89"/>
    </row>
    <row r="28" spans="1:7" ht="20.149999999999999" customHeight="1" x14ac:dyDescent="0.25">
      <c r="A28" s="102"/>
      <c r="B28" s="84">
        <v>20</v>
      </c>
      <c r="C28" s="85" t="s">
        <v>128</v>
      </c>
      <c r="D28" s="105" t="s">
        <v>129</v>
      </c>
      <c r="E28" s="87"/>
      <c r="F28" s="88" t="s">
        <v>130</v>
      </c>
      <c r="G28" s="89"/>
    </row>
    <row r="29" spans="1:7" ht="15" customHeight="1" x14ac:dyDescent="0.25">
      <c r="A29" s="104"/>
      <c r="B29" s="91">
        <v>21</v>
      </c>
      <c r="C29" s="92" t="s">
        <v>131</v>
      </c>
      <c r="D29" s="97" t="s">
        <v>132</v>
      </c>
      <c r="E29" s="98"/>
      <c r="F29" s="99" t="s">
        <v>133</v>
      </c>
      <c r="G29" s="100"/>
    </row>
    <row r="30" spans="1:7" ht="15" customHeight="1" x14ac:dyDescent="0.25">
      <c r="A30" s="106" t="s">
        <v>134</v>
      </c>
      <c r="B30" s="77">
        <v>22</v>
      </c>
      <c r="C30" s="78" t="s">
        <v>135</v>
      </c>
      <c r="D30" s="79" t="s">
        <v>136</v>
      </c>
      <c r="E30" s="80"/>
      <c r="F30" s="81">
        <v>102</v>
      </c>
      <c r="G30" s="82"/>
    </row>
    <row r="31" spans="1:7" ht="15" customHeight="1" x14ac:dyDescent="0.25">
      <c r="A31" s="102"/>
      <c r="B31" s="84">
        <v>23</v>
      </c>
      <c r="C31" s="85" t="s">
        <v>137</v>
      </c>
      <c r="D31" s="86" t="s">
        <v>138</v>
      </c>
      <c r="E31" s="87"/>
      <c r="F31" s="88" t="s">
        <v>139</v>
      </c>
      <c r="G31" s="89"/>
    </row>
    <row r="32" spans="1:7" ht="20.149999999999999" customHeight="1" x14ac:dyDescent="0.25">
      <c r="A32" s="102"/>
      <c r="B32" s="84">
        <v>24</v>
      </c>
      <c r="C32" s="85" t="s">
        <v>140</v>
      </c>
      <c r="D32" s="86">
        <v>37</v>
      </c>
      <c r="E32" s="87"/>
      <c r="F32" s="88" t="s">
        <v>139</v>
      </c>
      <c r="G32" s="89"/>
    </row>
    <row r="33" spans="1:7" ht="15" customHeight="1" x14ac:dyDescent="0.25">
      <c r="A33" s="104"/>
      <c r="B33" s="91">
        <v>25</v>
      </c>
      <c r="C33" s="92" t="s">
        <v>141</v>
      </c>
      <c r="D33" s="97"/>
      <c r="E33" s="98"/>
      <c r="F33" s="99" t="s">
        <v>139</v>
      </c>
      <c r="G33" s="100"/>
    </row>
    <row r="34" spans="1:7" ht="15" customHeight="1" x14ac:dyDescent="0.25">
      <c r="A34" s="76" t="s">
        <v>142</v>
      </c>
      <c r="B34" s="77">
        <v>26</v>
      </c>
      <c r="C34" s="78" t="s">
        <v>143</v>
      </c>
      <c r="D34" s="79"/>
      <c r="E34" s="107" t="s">
        <v>144</v>
      </c>
      <c r="F34" s="81" t="s">
        <v>145</v>
      </c>
      <c r="G34" s="82" t="s">
        <v>146</v>
      </c>
    </row>
    <row r="35" spans="1:7" ht="20.149999999999999" customHeight="1" x14ac:dyDescent="0.25">
      <c r="A35" s="102"/>
      <c r="B35" s="84">
        <v>27</v>
      </c>
      <c r="C35" s="85" t="s">
        <v>147</v>
      </c>
      <c r="D35" s="86"/>
      <c r="E35" s="87"/>
      <c r="F35" s="88"/>
      <c r="G35" s="89" t="s">
        <v>148</v>
      </c>
    </row>
    <row r="36" spans="1:7" ht="15" customHeight="1" x14ac:dyDescent="0.25">
      <c r="A36" s="102"/>
      <c r="B36" s="84">
        <v>28</v>
      </c>
      <c r="C36" s="85" t="s">
        <v>149</v>
      </c>
      <c r="D36" s="86" t="s">
        <v>150</v>
      </c>
      <c r="E36" s="87" t="s">
        <v>151</v>
      </c>
      <c r="F36" s="88" t="s">
        <v>152</v>
      </c>
      <c r="G36" s="89">
        <v>189</v>
      </c>
    </row>
    <row r="37" spans="1:7" ht="15" customHeight="1" x14ac:dyDescent="0.25">
      <c r="A37" s="102"/>
      <c r="B37" s="84">
        <v>29</v>
      </c>
      <c r="C37" s="85" t="s">
        <v>153</v>
      </c>
      <c r="D37" s="86">
        <v>50</v>
      </c>
      <c r="E37" s="87">
        <v>102</v>
      </c>
      <c r="F37" s="88" t="s">
        <v>154</v>
      </c>
      <c r="G37" s="89" t="s">
        <v>155</v>
      </c>
    </row>
    <row r="38" spans="1:7" ht="15" customHeight="1" x14ac:dyDescent="0.25">
      <c r="A38" s="104"/>
      <c r="B38" s="91">
        <v>30</v>
      </c>
      <c r="C38" s="92" t="s">
        <v>156</v>
      </c>
      <c r="D38" s="97"/>
      <c r="E38" s="98"/>
      <c r="F38" s="99" t="s">
        <v>157</v>
      </c>
      <c r="G38" s="100"/>
    </row>
    <row r="39" spans="1:7" ht="15" customHeight="1" x14ac:dyDescent="0.25">
      <c r="A39" s="76" t="s">
        <v>158</v>
      </c>
      <c r="B39" s="77">
        <v>31</v>
      </c>
      <c r="C39" s="78" t="s">
        <v>159</v>
      </c>
      <c r="D39" s="79"/>
      <c r="E39" s="80"/>
      <c r="F39" s="81" t="s">
        <v>160</v>
      </c>
      <c r="G39" s="82"/>
    </row>
    <row r="40" spans="1:7" ht="15" customHeight="1" x14ac:dyDescent="0.25">
      <c r="A40" s="90"/>
      <c r="B40" s="91">
        <v>32</v>
      </c>
      <c r="C40" s="92" t="s">
        <v>161</v>
      </c>
      <c r="D40" s="97"/>
      <c r="E40" s="98"/>
      <c r="F40" s="99" t="s">
        <v>162</v>
      </c>
      <c r="G40" s="100" t="s">
        <v>163</v>
      </c>
    </row>
    <row r="41" spans="1:7" ht="8.15" customHeight="1" x14ac:dyDescent="0.25">
      <c r="A41" s="2493"/>
      <c r="B41" s="2493" t="s">
        <v>14</v>
      </c>
      <c r="C41" s="2493" t="s">
        <v>14</v>
      </c>
      <c r="D41" s="2493" t="s">
        <v>14</v>
      </c>
      <c r="E41" s="2493" t="s">
        <v>14</v>
      </c>
      <c r="F41" s="2493" t="s">
        <v>14</v>
      </c>
      <c r="G41" s="2493" t="s">
        <v>14</v>
      </c>
    </row>
  </sheetData>
  <mergeCells count="9">
    <mergeCell ref="A11:A13"/>
    <mergeCell ref="A15:A16"/>
    <mergeCell ref="A41:G41"/>
    <mergeCell ref="A2:G2"/>
    <mergeCell ref="A3:G3"/>
    <mergeCell ref="A4:G4"/>
    <mergeCell ref="A5:C5"/>
    <mergeCell ref="D5:E5"/>
    <mergeCell ref="F5:G5"/>
  </mergeCells>
  <hyperlinks>
    <hyperlink ref="A1" location="ToC!A2" display="Back to Table of Contents" xr:uid="{CC57F253-00F7-49F2-AA04-DCC9A5CE8A7D}"/>
  </hyperlinks>
  <pageMargins left="0.5" right="0.5" top="0.5" bottom="0.5" header="0.25" footer="0.25"/>
  <pageSetup scale="73" orientation="landscape" r:id="rId1"/>
  <headerFooter>
    <oddFooter>&amp;L&amp;G&amp;C&amp;"Scotia,Regular"&amp;9Supplementary Financial Information (SFI)&amp;REDTF&amp;"Scotia,Regular"&amp;7</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01247-B661-417E-9C55-071FEB791153}">
  <sheetPr>
    <pageSetUpPr fitToPage="1"/>
  </sheetPr>
  <dimension ref="A1:L54"/>
  <sheetViews>
    <sheetView showGridLines="0" topLeftCell="A14" zoomScaleNormal="100" workbookViewId="0">
      <selection activeCell="A55" sqref="A55"/>
    </sheetView>
  </sheetViews>
  <sheetFormatPr defaultRowHeight="12.5" x14ac:dyDescent="0.25"/>
  <cols>
    <col min="1" max="1" width="82.54296875" style="23" customWidth="1"/>
    <col min="2" max="3" width="10.453125" style="23" customWidth="1"/>
    <col min="4" max="5" width="10.81640625" style="23" bestFit="1" customWidth="1"/>
    <col min="6" max="10" width="10.453125" style="23" customWidth="1"/>
    <col min="11" max="12" width="9.7265625" style="23" customWidth="1"/>
    <col min="13" max="16384" width="8.7265625" style="23"/>
  </cols>
  <sheetData>
    <row r="1" spans="1:12" ht="20" customHeight="1" x14ac:dyDescent="0.25">
      <c r="A1" s="22" t="s">
        <v>12</v>
      </c>
    </row>
    <row r="2" spans="1:12" ht="24.65" customHeight="1" x14ac:dyDescent="0.25">
      <c r="A2" s="2503" t="s">
        <v>164</v>
      </c>
      <c r="B2" s="2503" t="s">
        <v>14</v>
      </c>
      <c r="C2" s="2503" t="s">
        <v>14</v>
      </c>
      <c r="D2" s="2503" t="s">
        <v>14</v>
      </c>
      <c r="E2" s="2503" t="s">
        <v>14</v>
      </c>
      <c r="F2" s="2503" t="s">
        <v>14</v>
      </c>
      <c r="G2" s="2503" t="s">
        <v>14</v>
      </c>
      <c r="H2" s="2503" t="s">
        <v>14</v>
      </c>
      <c r="I2" s="2503" t="s">
        <v>14</v>
      </c>
      <c r="J2" s="2503" t="s">
        <v>14</v>
      </c>
      <c r="K2" s="2503" t="s">
        <v>14</v>
      </c>
      <c r="L2" s="2504" t="s">
        <v>14</v>
      </c>
    </row>
    <row r="3" spans="1:12" ht="13.4" customHeight="1" x14ac:dyDescent="0.25">
      <c r="A3" s="108"/>
      <c r="B3" s="109"/>
      <c r="C3" s="110"/>
      <c r="D3" s="111"/>
      <c r="E3" s="111"/>
      <c r="F3" s="112"/>
      <c r="G3" s="2505"/>
      <c r="H3" s="2506" t="s">
        <v>14</v>
      </c>
      <c r="I3" s="2506" t="s">
        <v>14</v>
      </c>
      <c r="J3" s="2507" t="s">
        <v>14</v>
      </c>
      <c r="K3" s="2506" t="s">
        <v>165</v>
      </c>
      <c r="L3" s="2506" t="s">
        <v>14</v>
      </c>
    </row>
    <row r="4" spans="1:12" ht="13.4" customHeight="1" x14ac:dyDescent="0.25">
      <c r="A4" s="113" t="s">
        <v>166</v>
      </c>
      <c r="B4" s="114" t="s">
        <v>167</v>
      </c>
      <c r="C4" s="115" t="s">
        <v>168</v>
      </c>
      <c r="D4" s="116" t="s">
        <v>169</v>
      </c>
      <c r="E4" s="116" t="s">
        <v>170</v>
      </c>
      <c r="F4" s="117" t="s">
        <v>171</v>
      </c>
      <c r="G4" s="115" t="s">
        <v>172</v>
      </c>
      <c r="H4" s="116" t="s">
        <v>173</v>
      </c>
      <c r="I4" s="116" t="s">
        <v>174</v>
      </c>
      <c r="J4" s="117" t="s">
        <v>175</v>
      </c>
      <c r="K4" s="115">
        <v>2025</v>
      </c>
      <c r="L4" s="118">
        <v>2024</v>
      </c>
    </row>
    <row r="5" spans="1:12" ht="13.4" customHeight="1" x14ac:dyDescent="0.25">
      <c r="A5" s="119" t="s">
        <v>176</v>
      </c>
      <c r="B5" s="120"/>
      <c r="C5" s="121"/>
      <c r="D5" s="122"/>
      <c r="E5" s="122"/>
      <c r="F5" s="123"/>
      <c r="G5" s="121"/>
      <c r="H5" s="122"/>
      <c r="I5" s="122"/>
      <c r="J5" s="123"/>
      <c r="K5" s="121"/>
      <c r="L5" s="122"/>
    </row>
    <row r="6" spans="1:12" ht="13.4" customHeight="1" x14ac:dyDescent="0.25">
      <c r="A6" s="124" t="s">
        <v>177</v>
      </c>
      <c r="B6" s="125">
        <v>2299</v>
      </c>
      <c r="C6" s="126">
        <v>2206</v>
      </c>
      <c r="D6" s="127">
        <v>2527</v>
      </c>
      <c r="E6" s="127">
        <v>2032</v>
      </c>
      <c r="F6" s="128">
        <v>993</v>
      </c>
      <c r="G6" s="126">
        <v>1689</v>
      </c>
      <c r="H6" s="127">
        <v>1912</v>
      </c>
      <c r="I6" s="127">
        <v>2092</v>
      </c>
      <c r="J6" s="128">
        <v>2199</v>
      </c>
      <c r="K6" s="126">
        <v>7758</v>
      </c>
      <c r="L6" s="127">
        <v>7892</v>
      </c>
    </row>
    <row r="7" spans="1:12" ht="13.4" customHeight="1" x14ac:dyDescent="0.25">
      <c r="A7" s="124" t="s">
        <v>178</v>
      </c>
      <c r="B7" s="125">
        <v>2155</v>
      </c>
      <c r="C7" s="126">
        <v>2104</v>
      </c>
      <c r="D7" s="127">
        <v>2313</v>
      </c>
      <c r="E7" s="127">
        <v>1841</v>
      </c>
      <c r="F7" s="128">
        <v>1025</v>
      </c>
      <c r="G7" s="126">
        <v>1521</v>
      </c>
      <c r="H7" s="127">
        <v>1756</v>
      </c>
      <c r="I7" s="127">
        <v>1943</v>
      </c>
      <c r="J7" s="128">
        <v>2066</v>
      </c>
      <c r="K7" s="126">
        <v>7283</v>
      </c>
      <c r="L7" s="127">
        <v>7286</v>
      </c>
    </row>
    <row r="8" spans="1:12" ht="13.4" customHeight="1" x14ac:dyDescent="0.25">
      <c r="A8" s="124" t="s">
        <v>179</v>
      </c>
      <c r="B8" s="129">
        <v>1.75</v>
      </c>
      <c r="C8" s="130">
        <v>1.7</v>
      </c>
      <c r="D8" s="131">
        <v>1.84</v>
      </c>
      <c r="E8" s="131">
        <v>1.48</v>
      </c>
      <c r="F8" s="132">
        <v>0.82</v>
      </c>
      <c r="G8" s="130">
        <v>1.23</v>
      </c>
      <c r="H8" s="131">
        <v>1.43</v>
      </c>
      <c r="I8" s="131">
        <v>1.59</v>
      </c>
      <c r="J8" s="132">
        <v>1.7</v>
      </c>
      <c r="K8" s="130">
        <v>5.84</v>
      </c>
      <c r="L8" s="131">
        <v>5.94</v>
      </c>
    </row>
    <row r="9" spans="1:12" ht="13.4" customHeight="1" x14ac:dyDescent="0.25">
      <c r="A9" s="124" t="s">
        <v>180</v>
      </c>
      <c r="B9" s="129">
        <v>1.73</v>
      </c>
      <c r="C9" s="130">
        <v>1.65</v>
      </c>
      <c r="D9" s="131">
        <v>1.84</v>
      </c>
      <c r="E9" s="131">
        <v>1.48</v>
      </c>
      <c r="F9" s="132">
        <v>0.66</v>
      </c>
      <c r="G9" s="130">
        <v>1.22</v>
      </c>
      <c r="H9" s="131">
        <v>1.41</v>
      </c>
      <c r="I9" s="131">
        <v>1.57</v>
      </c>
      <c r="J9" s="132">
        <v>1.68</v>
      </c>
      <c r="K9" s="130">
        <v>5.67</v>
      </c>
      <c r="L9" s="131">
        <v>5.87</v>
      </c>
    </row>
    <row r="10" spans="1:12" ht="13.4" customHeight="1" x14ac:dyDescent="0.25">
      <c r="A10" s="124" t="s">
        <v>181</v>
      </c>
      <c r="B10" s="133">
        <v>11.1</v>
      </c>
      <c r="C10" s="134">
        <v>11</v>
      </c>
      <c r="D10" s="135">
        <v>12.2</v>
      </c>
      <c r="E10" s="135">
        <v>10.1</v>
      </c>
      <c r="F10" s="136">
        <v>5.5</v>
      </c>
      <c r="G10" s="134">
        <v>8.3000000000000007</v>
      </c>
      <c r="H10" s="135">
        <v>9.8000000000000007</v>
      </c>
      <c r="I10" s="135">
        <v>11.2</v>
      </c>
      <c r="J10" s="136">
        <v>11.8</v>
      </c>
      <c r="K10" s="134">
        <v>9.6999999999999993</v>
      </c>
      <c r="L10" s="135">
        <v>10.199999999999999</v>
      </c>
    </row>
    <row r="11" spans="1:12" ht="13.4" customHeight="1" x14ac:dyDescent="0.25">
      <c r="A11" s="124" t="s">
        <v>182</v>
      </c>
      <c r="B11" s="129">
        <v>2.4500000000000002</v>
      </c>
      <c r="C11" s="130">
        <v>2.4</v>
      </c>
      <c r="D11" s="131">
        <v>2.36</v>
      </c>
      <c r="E11" s="131">
        <v>2.31</v>
      </c>
      <c r="F11" s="132">
        <v>2.23</v>
      </c>
      <c r="G11" s="130">
        <v>2.15</v>
      </c>
      <c r="H11" s="131">
        <v>2.14</v>
      </c>
      <c r="I11" s="131">
        <v>2.17</v>
      </c>
      <c r="J11" s="132">
        <v>2.19</v>
      </c>
      <c r="K11" s="130">
        <v>2.33</v>
      </c>
      <c r="L11" s="131">
        <v>2.16</v>
      </c>
    </row>
    <row r="12" spans="1:12" ht="13.4" customHeight="1" x14ac:dyDescent="0.25">
      <c r="A12" s="124" t="s">
        <v>183</v>
      </c>
      <c r="B12" s="133">
        <v>54.9</v>
      </c>
      <c r="C12" s="134">
        <v>59.4</v>
      </c>
      <c r="D12" s="135">
        <v>53.7</v>
      </c>
      <c r="E12" s="135">
        <v>56.3</v>
      </c>
      <c r="F12" s="136">
        <v>69.3</v>
      </c>
      <c r="G12" s="134">
        <v>62.1</v>
      </c>
      <c r="H12" s="135">
        <v>59.2</v>
      </c>
      <c r="I12" s="135">
        <v>56.4</v>
      </c>
      <c r="J12" s="136">
        <v>56.2</v>
      </c>
      <c r="K12" s="134">
        <v>59.7</v>
      </c>
      <c r="L12" s="135">
        <v>58.5</v>
      </c>
    </row>
    <row r="13" spans="1:12" ht="13.4" customHeight="1" x14ac:dyDescent="0.25">
      <c r="A13" s="124" t="s">
        <v>184</v>
      </c>
      <c r="B13" s="133">
        <v>27.5</v>
      </c>
      <c r="C13" s="134">
        <v>22.92</v>
      </c>
      <c r="D13" s="135">
        <v>24.68</v>
      </c>
      <c r="E13" s="135">
        <v>21</v>
      </c>
      <c r="F13" s="136">
        <v>42.2</v>
      </c>
      <c r="G13" s="134">
        <v>23.2</v>
      </c>
      <c r="H13" s="135">
        <v>19.100000000000001</v>
      </c>
      <c r="I13" s="135">
        <v>20.399999999999999</v>
      </c>
      <c r="J13" s="136">
        <v>19.5</v>
      </c>
      <c r="K13" s="134">
        <v>26.2</v>
      </c>
      <c r="L13" s="135">
        <v>20.5</v>
      </c>
    </row>
    <row r="14" spans="1:12" ht="13.4" customHeight="1" x14ac:dyDescent="0.25">
      <c r="A14" s="137" t="s">
        <v>185</v>
      </c>
      <c r="B14" s="138"/>
      <c r="C14" s="139"/>
      <c r="D14" s="140"/>
      <c r="E14" s="140"/>
      <c r="F14" s="141"/>
      <c r="G14" s="139"/>
      <c r="H14" s="140"/>
      <c r="I14" s="140"/>
      <c r="J14" s="141"/>
      <c r="K14" s="139"/>
      <c r="L14" s="140"/>
    </row>
    <row r="15" spans="1:12" ht="13.4" customHeight="1" x14ac:dyDescent="0.25">
      <c r="A15" s="124" t="s">
        <v>177</v>
      </c>
      <c r="B15" s="125">
        <v>2695</v>
      </c>
      <c r="C15" s="126">
        <v>2558</v>
      </c>
      <c r="D15" s="127">
        <v>2518</v>
      </c>
      <c r="E15" s="127">
        <v>2072</v>
      </c>
      <c r="F15" s="128">
        <v>2362</v>
      </c>
      <c r="G15" s="126">
        <v>2119</v>
      </c>
      <c r="H15" s="127">
        <v>2191</v>
      </c>
      <c r="I15" s="127">
        <v>2105</v>
      </c>
      <c r="J15" s="128">
        <v>2212</v>
      </c>
      <c r="K15" s="126">
        <v>9510</v>
      </c>
      <c r="L15" s="127">
        <v>8627</v>
      </c>
    </row>
    <row r="16" spans="1:12" ht="13.4" customHeight="1" x14ac:dyDescent="0.25">
      <c r="A16" s="124" t="s">
        <v>186</v>
      </c>
      <c r="B16" s="125">
        <v>2542</v>
      </c>
      <c r="C16" s="126">
        <v>2408</v>
      </c>
      <c r="D16" s="127">
        <v>2349</v>
      </c>
      <c r="E16" s="127">
        <v>1898</v>
      </c>
      <c r="F16" s="128">
        <v>2196</v>
      </c>
      <c r="G16" s="126">
        <v>1948</v>
      </c>
      <c r="H16" s="127">
        <v>2017</v>
      </c>
      <c r="I16" s="127">
        <v>1941</v>
      </c>
      <c r="J16" s="128">
        <v>2064</v>
      </c>
      <c r="K16" s="126">
        <v>8851</v>
      </c>
      <c r="L16" s="127">
        <v>7970</v>
      </c>
    </row>
    <row r="17" spans="1:12" ht="13.4" customHeight="1" x14ac:dyDescent="0.25">
      <c r="A17" s="124" t="s">
        <v>187</v>
      </c>
      <c r="B17" s="129">
        <v>2.0499999999999998</v>
      </c>
      <c r="C17" s="130">
        <v>1.93</v>
      </c>
      <c r="D17" s="131">
        <v>1.88</v>
      </c>
      <c r="E17" s="131">
        <v>1.52</v>
      </c>
      <c r="F17" s="132">
        <v>1.76</v>
      </c>
      <c r="G17" s="130">
        <v>1.57</v>
      </c>
      <c r="H17" s="131">
        <v>1.63</v>
      </c>
      <c r="I17" s="131">
        <v>1.58</v>
      </c>
      <c r="J17" s="132">
        <v>1.69</v>
      </c>
      <c r="K17" s="130">
        <v>7.09</v>
      </c>
      <c r="L17" s="131">
        <v>6.47</v>
      </c>
    </row>
    <row r="18" spans="1:12" ht="13.4" customHeight="1" x14ac:dyDescent="0.25">
      <c r="A18" s="124" t="s">
        <v>188</v>
      </c>
      <c r="B18" s="133">
        <v>13</v>
      </c>
      <c r="C18" s="134">
        <v>12.5</v>
      </c>
      <c r="D18" s="135">
        <v>12.4</v>
      </c>
      <c r="E18" s="135">
        <v>10.4</v>
      </c>
      <c r="F18" s="136">
        <v>11.8</v>
      </c>
      <c r="G18" s="134">
        <v>10.6</v>
      </c>
      <c r="H18" s="135">
        <v>11.3</v>
      </c>
      <c r="I18" s="135">
        <v>11.3</v>
      </c>
      <c r="J18" s="136">
        <v>11.9</v>
      </c>
      <c r="K18" s="134">
        <v>11.8</v>
      </c>
      <c r="L18" s="135">
        <v>11.3</v>
      </c>
    </row>
    <row r="19" spans="1:12" ht="13.4" customHeight="1" x14ac:dyDescent="0.25">
      <c r="A19" s="124" t="s">
        <v>189</v>
      </c>
      <c r="B19" s="133">
        <v>52.3</v>
      </c>
      <c r="C19" s="134">
        <v>54.3</v>
      </c>
      <c r="D19" s="135">
        <v>53.7</v>
      </c>
      <c r="E19" s="135">
        <v>55.7</v>
      </c>
      <c r="F19" s="136">
        <v>54.5</v>
      </c>
      <c r="G19" s="134">
        <v>56.1</v>
      </c>
      <c r="H19" s="135">
        <v>56</v>
      </c>
      <c r="I19" s="135">
        <v>56.2</v>
      </c>
      <c r="J19" s="136">
        <v>56</v>
      </c>
      <c r="K19" s="134">
        <v>54.5</v>
      </c>
      <c r="L19" s="135">
        <v>56.1</v>
      </c>
    </row>
    <row r="20" spans="1:12" ht="13.4" customHeight="1" x14ac:dyDescent="0.25">
      <c r="A20" s="124" t="s">
        <v>190</v>
      </c>
      <c r="B20" s="133">
        <v>25.72</v>
      </c>
      <c r="C20" s="134">
        <v>23.56</v>
      </c>
      <c r="D20" s="135">
        <v>24.97</v>
      </c>
      <c r="E20" s="135">
        <v>21.3</v>
      </c>
      <c r="F20" s="136">
        <v>23.8</v>
      </c>
      <c r="G20" s="134">
        <v>21.8</v>
      </c>
      <c r="H20" s="135">
        <v>18.600000000000001</v>
      </c>
      <c r="I20" s="135">
        <v>20.5</v>
      </c>
      <c r="J20" s="136">
        <v>19.600000000000001</v>
      </c>
      <c r="K20" s="134">
        <v>23.52</v>
      </c>
      <c r="L20" s="135">
        <v>20.100000000000001</v>
      </c>
    </row>
    <row r="21" spans="1:12" ht="13.4" customHeight="1" x14ac:dyDescent="0.25">
      <c r="A21" s="142" t="s">
        <v>191</v>
      </c>
      <c r="B21" s="143"/>
      <c r="C21" s="144"/>
      <c r="D21" s="145"/>
      <c r="E21" s="145"/>
      <c r="F21" s="146"/>
      <c r="G21" s="144"/>
      <c r="H21" s="145"/>
      <c r="I21" s="145"/>
      <c r="J21" s="146"/>
      <c r="K21" s="147"/>
      <c r="L21" s="148"/>
    </row>
    <row r="22" spans="1:12" ht="13.4" customHeight="1" x14ac:dyDescent="0.25">
      <c r="A22" s="149" t="s">
        <v>192</v>
      </c>
      <c r="B22" s="150">
        <v>1476</v>
      </c>
      <c r="C22" s="151">
        <v>1460</v>
      </c>
      <c r="D22" s="152">
        <v>1414.7</v>
      </c>
      <c r="E22" s="152">
        <v>1415.5</v>
      </c>
      <c r="F22" s="153">
        <v>1439.2</v>
      </c>
      <c r="G22" s="151">
        <v>1412</v>
      </c>
      <c r="H22" s="152">
        <v>1402.4</v>
      </c>
      <c r="I22" s="152">
        <v>1399.4</v>
      </c>
      <c r="J22" s="153">
        <v>1392.9</v>
      </c>
      <c r="K22" s="154"/>
      <c r="L22" s="155"/>
    </row>
    <row r="23" spans="1:12" ht="13.4" customHeight="1" x14ac:dyDescent="0.25">
      <c r="A23" s="156" t="s">
        <v>193</v>
      </c>
      <c r="B23" s="133">
        <v>755.6</v>
      </c>
      <c r="C23" s="134">
        <v>771.2</v>
      </c>
      <c r="D23" s="135">
        <v>761.7</v>
      </c>
      <c r="E23" s="135">
        <v>756.6</v>
      </c>
      <c r="F23" s="136">
        <v>766.5</v>
      </c>
      <c r="G23" s="134">
        <v>761</v>
      </c>
      <c r="H23" s="135">
        <v>762.5</v>
      </c>
      <c r="I23" s="135">
        <v>762.6</v>
      </c>
      <c r="J23" s="136">
        <v>759.9</v>
      </c>
      <c r="K23" s="157"/>
      <c r="L23" s="158"/>
    </row>
    <row r="24" spans="1:12" ht="13.4" customHeight="1" x14ac:dyDescent="0.25">
      <c r="A24" s="156" t="s">
        <v>194</v>
      </c>
      <c r="B24" s="133">
        <v>971.7</v>
      </c>
      <c r="C24" s="134">
        <v>966.3</v>
      </c>
      <c r="D24" s="135">
        <v>946.8</v>
      </c>
      <c r="E24" s="135">
        <v>945.8</v>
      </c>
      <c r="F24" s="136">
        <v>966</v>
      </c>
      <c r="G24" s="134">
        <v>943.8</v>
      </c>
      <c r="H24" s="135">
        <v>949.2</v>
      </c>
      <c r="I24" s="135">
        <v>942</v>
      </c>
      <c r="J24" s="136">
        <v>939.8</v>
      </c>
      <c r="K24" s="157"/>
      <c r="L24" s="158"/>
    </row>
    <row r="25" spans="1:12" ht="13.4" customHeight="1" x14ac:dyDescent="0.25">
      <c r="A25" s="159" t="s">
        <v>195</v>
      </c>
      <c r="B25" s="160">
        <v>77.599999999999994</v>
      </c>
      <c r="C25" s="161">
        <v>76.900000000000006</v>
      </c>
      <c r="D25" s="162">
        <v>75.3</v>
      </c>
      <c r="E25" s="162">
        <v>74.7</v>
      </c>
      <c r="F25" s="163">
        <v>74.599999999999994</v>
      </c>
      <c r="G25" s="161">
        <v>73.599999999999994</v>
      </c>
      <c r="H25" s="162">
        <v>72.7</v>
      </c>
      <c r="I25" s="162">
        <v>70.599999999999994</v>
      </c>
      <c r="J25" s="163">
        <v>70</v>
      </c>
      <c r="K25" s="164"/>
      <c r="L25" s="165"/>
    </row>
    <row r="26" spans="1:12" ht="13.4" customHeight="1" x14ac:dyDescent="0.25">
      <c r="A26" s="142" t="s">
        <v>196</v>
      </c>
      <c r="B26" s="143"/>
      <c r="C26" s="144"/>
      <c r="D26" s="145"/>
      <c r="E26" s="145"/>
      <c r="F26" s="146"/>
      <c r="G26" s="144"/>
      <c r="H26" s="145"/>
      <c r="I26" s="145"/>
      <c r="J26" s="146"/>
      <c r="K26" s="144"/>
      <c r="L26" s="145"/>
    </row>
    <row r="27" spans="1:12" ht="13.4" customHeight="1" x14ac:dyDescent="0.25">
      <c r="A27" s="149" t="s">
        <v>197</v>
      </c>
      <c r="B27" s="166">
        <v>7248</v>
      </c>
      <c r="C27" s="167">
        <v>7244</v>
      </c>
      <c r="D27" s="168">
        <v>6890</v>
      </c>
      <c r="E27" s="168">
        <v>6849</v>
      </c>
      <c r="F27" s="169">
        <v>7064</v>
      </c>
      <c r="G27" s="167">
        <v>6739</v>
      </c>
      <c r="H27" s="168">
        <v>6489</v>
      </c>
      <c r="I27" s="168">
        <v>6399</v>
      </c>
      <c r="J27" s="169">
        <v>6119</v>
      </c>
      <c r="K27" s="170"/>
      <c r="L27" s="171"/>
    </row>
    <row r="28" spans="1:12" ht="13.4" customHeight="1" x14ac:dyDescent="0.25">
      <c r="A28" s="124" t="s">
        <v>198</v>
      </c>
      <c r="B28" s="129">
        <v>0.95</v>
      </c>
      <c r="C28" s="172">
        <v>0.93</v>
      </c>
      <c r="D28" s="173">
        <v>0.9</v>
      </c>
      <c r="E28" s="173">
        <v>0.9</v>
      </c>
      <c r="F28" s="174">
        <v>0.91</v>
      </c>
      <c r="G28" s="175">
        <v>0.88</v>
      </c>
      <c r="H28" s="176">
        <v>0.84</v>
      </c>
      <c r="I28" s="176">
        <v>0.83</v>
      </c>
      <c r="J28" s="177">
        <v>0.8</v>
      </c>
      <c r="K28" s="178"/>
      <c r="L28" s="179"/>
    </row>
    <row r="29" spans="1:12" ht="13.4" customHeight="1" x14ac:dyDescent="0.25">
      <c r="A29" s="156" t="s">
        <v>199</v>
      </c>
      <c r="B29" s="125">
        <v>4961</v>
      </c>
      <c r="C29" s="126">
        <v>4903</v>
      </c>
      <c r="D29" s="127">
        <v>4656</v>
      </c>
      <c r="E29" s="127">
        <v>4648</v>
      </c>
      <c r="F29" s="128">
        <v>4874</v>
      </c>
      <c r="G29" s="126">
        <v>4685</v>
      </c>
      <c r="H29" s="127">
        <v>4449</v>
      </c>
      <c r="I29" s="127">
        <v>4399</v>
      </c>
      <c r="J29" s="128">
        <v>4215</v>
      </c>
      <c r="K29" s="180"/>
      <c r="L29" s="181"/>
    </row>
    <row r="30" spans="1:12" ht="13.4" customHeight="1" x14ac:dyDescent="0.25">
      <c r="A30" s="124" t="s">
        <v>200</v>
      </c>
      <c r="B30" s="129">
        <v>0.65</v>
      </c>
      <c r="C30" s="172">
        <v>0.63</v>
      </c>
      <c r="D30" s="173">
        <v>0.61</v>
      </c>
      <c r="E30" s="173">
        <v>0.61</v>
      </c>
      <c r="F30" s="174">
        <v>0.63</v>
      </c>
      <c r="G30" s="175">
        <v>0.61</v>
      </c>
      <c r="H30" s="176">
        <v>0.57999999999999996</v>
      </c>
      <c r="I30" s="176">
        <v>0.56999999999999995</v>
      </c>
      <c r="J30" s="182">
        <v>0.55000000000000004</v>
      </c>
      <c r="K30" s="178"/>
      <c r="L30" s="179"/>
    </row>
    <row r="31" spans="1:12" ht="13.4" customHeight="1" x14ac:dyDescent="0.25">
      <c r="A31" s="156" t="s">
        <v>201</v>
      </c>
      <c r="B31" s="125">
        <v>7185</v>
      </c>
      <c r="C31" s="126">
        <v>7654</v>
      </c>
      <c r="D31" s="127">
        <v>7386</v>
      </c>
      <c r="E31" s="127">
        <v>7276</v>
      </c>
      <c r="F31" s="128">
        <v>7080</v>
      </c>
      <c r="G31" s="126">
        <v>6736</v>
      </c>
      <c r="H31" s="127">
        <v>6860</v>
      </c>
      <c r="I31" s="127">
        <v>6768</v>
      </c>
      <c r="J31" s="128">
        <v>6597</v>
      </c>
      <c r="K31" s="183"/>
      <c r="L31" s="184"/>
    </row>
    <row r="32" spans="1:12" ht="13.4" customHeight="1" x14ac:dyDescent="0.25">
      <c r="A32" s="156" t="s">
        <v>202</v>
      </c>
      <c r="B32" s="129">
        <v>0.49</v>
      </c>
      <c r="C32" s="172">
        <v>0.51</v>
      </c>
      <c r="D32" s="173">
        <v>0.5</v>
      </c>
      <c r="E32" s="173">
        <v>0.5</v>
      </c>
      <c r="F32" s="174">
        <v>0.49</v>
      </c>
      <c r="G32" s="175">
        <v>0.51</v>
      </c>
      <c r="H32" s="176">
        <v>0.45</v>
      </c>
      <c r="I32" s="176">
        <v>0.48</v>
      </c>
      <c r="J32" s="182">
        <v>0.42</v>
      </c>
      <c r="K32" s="185">
        <v>0.5</v>
      </c>
      <c r="L32" s="186">
        <v>0.46</v>
      </c>
    </row>
    <row r="33" spans="1:12" ht="13.4" customHeight="1" x14ac:dyDescent="0.25">
      <c r="A33" s="156" t="s">
        <v>203</v>
      </c>
      <c r="B33" s="125">
        <v>1176</v>
      </c>
      <c r="C33" s="126">
        <v>1113</v>
      </c>
      <c r="D33" s="127">
        <v>1041</v>
      </c>
      <c r="E33" s="127">
        <v>1398</v>
      </c>
      <c r="F33" s="128">
        <v>1162</v>
      </c>
      <c r="G33" s="126">
        <v>1030</v>
      </c>
      <c r="H33" s="127">
        <v>1052</v>
      </c>
      <c r="I33" s="127">
        <v>1007</v>
      </c>
      <c r="J33" s="128">
        <v>962</v>
      </c>
      <c r="K33" s="187">
        <v>4714</v>
      </c>
      <c r="L33" s="188">
        <v>4051</v>
      </c>
    </row>
    <row r="34" spans="1:12" ht="13.4" customHeight="1" x14ac:dyDescent="0.25">
      <c r="A34" s="156" t="s">
        <v>204</v>
      </c>
      <c r="B34" s="125">
        <v>1177</v>
      </c>
      <c r="C34" s="126">
        <v>1113</v>
      </c>
      <c r="D34" s="127">
        <v>1041</v>
      </c>
      <c r="E34" s="127">
        <v>1397</v>
      </c>
      <c r="F34" s="128">
        <v>1162</v>
      </c>
      <c r="G34" s="126">
        <v>1030</v>
      </c>
      <c r="H34" s="127">
        <v>1052</v>
      </c>
      <c r="I34" s="127">
        <v>1009</v>
      </c>
      <c r="J34" s="128">
        <v>963</v>
      </c>
      <c r="K34" s="187">
        <v>4713</v>
      </c>
      <c r="L34" s="188">
        <v>4054</v>
      </c>
    </row>
    <row r="35" spans="1:12" ht="13.4" customHeight="1" x14ac:dyDescent="0.25">
      <c r="A35" s="156" t="s">
        <v>205</v>
      </c>
      <c r="B35" s="129">
        <v>0.61</v>
      </c>
      <c r="C35" s="172">
        <v>0.57999999999999996</v>
      </c>
      <c r="D35" s="173">
        <v>0.55000000000000004</v>
      </c>
      <c r="E35" s="173">
        <v>0.75</v>
      </c>
      <c r="F35" s="174">
        <v>0.6</v>
      </c>
      <c r="G35" s="175">
        <v>0.54</v>
      </c>
      <c r="H35" s="176">
        <v>0.55000000000000004</v>
      </c>
      <c r="I35" s="176">
        <v>0.54</v>
      </c>
      <c r="J35" s="182">
        <v>0.5</v>
      </c>
      <c r="K35" s="189">
        <v>0.62</v>
      </c>
      <c r="L35" s="190">
        <v>0.53</v>
      </c>
    </row>
    <row r="36" spans="1:12" ht="13.4" customHeight="1" x14ac:dyDescent="0.25">
      <c r="A36" s="156" t="s">
        <v>206</v>
      </c>
      <c r="B36" s="129">
        <v>0.57999999999999996</v>
      </c>
      <c r="C36" s="172">
        <v>0.54</v>
      </c>
      <c r="D36" s="173">
        <v>0.51</v>
      </c>
      <c r="E36" s="173">
        <v>0.56999999999999995</v>
      </c>
      <c r="F36" s="174">
        <v>0.55000000000000004</v>
      </c>
      <c r="G36" s="175">
        <v>0.55000000000000004</v>
      </c>
      <c r="H36" s="176">
        <v>0.51</v>
      </c>
      <c r="I36" s="176">
        <v>0.52</v>
      </c>
      <c r="J36" s="182">
        <v>0.49</v>
      </c>
      <c r="K36" s="189">
        <v>0.54</v>
      </c>
      <c r="L36" s="190">
        <v>0.52</v>
      </c>
    </row>
    <row r="37" spans="1:12" ht="13.4" customHeight="1" x14ac:dyDescent="0.25">
      <c r="A37" s="142" t="s">
        <v>207</v>
      </c>
      <c r="B37" s="143"/>
      <c r="C37" s="144"/>
      <c r="D37" s="145"/>
      <c r="E37" s="145"/>
      <c r="F37" s="146"/>
      <c r="G37" s="144"/>
      <c r="H37" s="145"/>
      <c r="I37" s="145"/>
      <c r="J37" s="146"/>
      <c r="K37" s="147"/>
      <c r="L37" s="148"/>
    </row>
    <row r="38" spans="1:12" ht="13.4" customHeight="1" x14ac:dyDescent="0.25">
      <c r="A38" s="149" t="s">
        <v>208</v>
      </c>
      <c r="B38" s="150">
        <v>13.3</v>
      </c>
      <c r="C38" s="151">
        <v>13.2</v>
      </c>
      <c r="D38" s="152">
        <v>13.3</v>
      </c>
      <c r="E38" s="152">
        <v>13.2</v>
      </c>
      <c r="F38" s="153">
        <v>12.9</v>
      </c>
      <c r="G38" s="151">
        <v>13.1</v>
      </c>
      <c r="H38" s="152">
        <v>13.3</v>
      </c>
      <c r="I38" s="152">
        <v>13.2</v>
      </c>
      <c r="J38" s="153">
        <v>12.9</v>
      </c>
      <c r="K38" s="154"/>
      <c r="L38" s="155"/>
    </row>
    <row r="39" spans="1:12" ht="13.4" customHeight="1" x14ac:dyDescent="0.25">
      <c r="A39" s="156" t="s">
        <v>209</v>
      </c>
      <c r="B39" s="133">
        <v>15.4</v>
      </c>
      <c r="C39" s="134">
        <v>15.3</v>
      </c>
      <c r="D39" s="135">
        <v>15.2</v>
      </c>
      <c r="E39" s="135">
        <v>15.4</v>
      </c>
      <c r="F39" s="136">
        <v>15.1</v>
      </c>
      <c r="G39" s="134">
        <v>15</v>
      </c>
      <c r="H39" s="135">
        <v>15.3</v>
      </c>
      <c r="I39" s="135">
        <v>15.2</v>
      </c>
      <c r="J39" s="136">
        <v>14.8</v>
      </c>
      <c r="K39" s="157"/>
      <c r="L39" s="158"/>
    </row>
    <row r="40" spans="1:12" ht="13.4" customHeight="1" x14ac:dyDescent="0.25">
      <c r="A40" s="156" t="s">
        <v>210</v>
      </c>
      <c r="B40" s="133">
        <v>17</v>
      </c>
      <c r="C40" s="134">
        <v>17.100000000000001</v>
      </c>
      <c r="D40" s="135">
        <v>16.899999999999999</v>
      </c>
      <c r="E40" s="135">
        <v>17.100000000000001</v>
      </c>
      <c r="F40" s="136">
        <v>16.8</v>
      </c>
      <c r="G40" s="134">
        <v>16.7</v>
      </c>
      <c r="H40" s="135">
        <v>17.100000000000001</v>
      </c>
      <c r="I40" s="135">
        <v>17.100000000000001</v>
      </c>
      <c r="J40" s="136">
        <v>16.7</v>
      </c>
      <c r="K40" s="157"/>
      <c r="L40" s="158"/>
    </row>
    <row r="41" spans="1:12" ht="13.4" customHeight="1" x14ac:dyDescent="0.25">
      <c r="A41" s="156" t="s">
        <v>211</v>
      </c>
      <c r="B41" s="133">
        <v>4.4000000000000004</v>
      </c>
      <c r="C41" s="134">
        <v>4.5</v>
      </c>
      <c r="D41" s="135">
        <v>4.5</v>
      </c>
      <c r="E41" s="135">
        <v>4.5</v>
      </c>
      <c r="F41" s="136">
        <v>4.4000000000000004</v>
      </c>
      <c r="G41" s="134">
        <v>4.4000000000000004</v>
      </c>
      <c r="H41" s="135">
        <v>4.5</v>
      </c>
      <c r="I41" s="135">
        <v>4.4000000000000004</v>
      </c>
      <c r="J41" s="136">
        <v>4.3</v>
      </c>
      <c r="K41" s="157"/>
      <c r="L41" s="158"/>
    </row>
    <row r="42" spans="1:12" ht="13.4" customHeight="1" x14ac:dyDescent="0.25">
      <c r="A42" s="191" t="s">
        <v>212</v>
      </c>
      <c r="B42" s="125">
        <v>474253</v>
      </c>
      <c r="C42" s="126">
        <v>474453</v>
      </c>
      <c r="D42" s="127">
        <v>463484</v>
      </c>
      <c r="E42" s="127">
        <v>458989</v>
      </c>
      <c r="F42" s="128">
        <v>468124</v>
      </c>
      <c r="G42" s="126">
        <v>463992</v>
      </c>
      <c r="H42" s="127">
        <v>453658</v>
      </c>
      <c r="I42" s="127">
        <v>450191</v>
      </c>
      <c r="J42" s="128">
        <v>451018</v>
      </c>
      <c r="K42" s="192"/>
      <c r="L42" s="193"/>
    </row>
    <row r="43" spans="1:12" ht="13.4" customHeight="1" x14ac:dyDescent="0.25">
      <c r="A43" s="156" t="s">
        <v>213</v>
      </c>
      <c r="B43" s="125">
        <v>115</v>
      </c>
      <c r="C43" s="187">
        <v>116</v>
      </c>
      <c r="D43" s="188">
        <v>119.78</v>
      </c>
      <c r="E43" s="188">
        <v>120</v>
      </c>
      <c r="F43" s="194">
        <v>117</v>
      </c>
      <c r="G43" s="187">
        <v>119</v>
      </c>
      <c r="H43" s="188">
        <v>117</v>
      </c>
      <c r="I43" s="188">
        <v>117</v>
      </c>
      <c r="J43" s="194">
        <v>117</v>
      </c>
      <c r="K43" s="180"/>
      <c r="L43" s="181"/>
    </row>
    <row r="44" spans="1:12" ht="13.4" customHeight="1" x14ac:dyDescent="0.25">
      <c r="A44" s="156" t="s">
        <v>214</v>
      </c>
      <c r="B44" s="125">
        <v>122</v>
      </c>
      <c r="C44" s="126">
        <v>128</v>
      </c>
      <c r="D44" s="127">
        <v>126</v>
      </c>
      <c r="E44" s="127">
        <v>131</v>
      </c>
      <c r="F44" s="128">
        <v>128</v>
      </c>
      <c r="G44" s="126">
        <v>131</v>
      </c>
      <c r="H44" s="127">
        <v>133</v>
      </c>
      <c r="I44" s="127">
        <v>129</v>
      </c>
      <c r="J44" s="128">
        <v>132</v>
      </c>
      <c r="K44" s="180"/>
      <c r="L44" s="181"/>
    </row>
    <row r="45" spans="1:12" ht="13.4" customHeight="1" x14ac:dyDescent="0.25">
      <c r="A45" s="156" t="s">
        <v>215</v>
      </c>
      <c r="B45" s="133">
        <v>8.3000000000000007</v>
      </c>
      <c r="C45" s="134">
        <v>8.5</v>
      </c>
      <c r="D45" s="135">
        <v>8.6</v>
      </c>
      <c r="E45" s="135">
        <v>8.9</v>
      </c>
      <c r="F45" s="136">
        <v>8.5</v>
      </c>
      <c r="G45" s="134">
        <v>8.8000000000000007</v>
      </c>
      <c r="H45" s="135">
        <v>8.5</v>
      </c>
      <c r="I45" s="135">
        <v>8.4</v>
      </c>
      <c r="J45" s="136">
        <v>8.4</v>
      </c>
      <c r="K45" s="192"/>
      <c r="L45" s="193"/>
    </row>
    <row r="46" spans="1:12" ht="13.4" customHeight="1" x14ac:dyDescent="0.25">
      <c r="A46" s="195" t="s">
        <v>216</v>
      </c>
      <c r="B46" s="196">
        <v>28.6</v>
      </c>
      <c r="C46" s="197">
        <v>29.1</v>
      </c>
      <c r="D46" s="198">
        <v>29</v>
      </c>
      <c r="E46" s="198">
        <v>30.3</v>
      </c>
      <c r="F46" s="199">
        <v>28.8</v>
      </c>
      <c r="G46" s="197">
        <v>29.7</v>
      </c>
      <c r="H46" s="198">
        <v>29.1</v>
      </c>
      <c r="I46" s="198">
        <v>28.9</v>
      </c>
      <c r="J46" s="199">
        <v>28.9</v>
      </c>
      <c r="K46" s="200"/>
      <c r="L46" s="201"/>
    </row>
    <row r="47" spans="1:12" ht="13.4" customHeight="1" x14ac:dyDescent="0.25">
      <c r="A47" s="2508"/>
      <c r="B47" s="2508" t="s">
        <v>14</v>
      </c>
      <c r="C47" s="2508" t="s">
        <v>14</v>
      </c>
      <c r="D47" s="2508" t="s">
        <v>14</v>
      </c>
      <c r="E47" s="2508" t="s">
        <v>14</v>
      </c>
      <c r="F47" s="2508" t="s">
        <v>14</v>
      </c>
      <c r="G47" s="2508" t="s">
        <v>14</v>
      </c>
      <c r="H47" s="2508" t="s">
        <v>14</v>
      </c>
      <c r="I47" s="2508" t="s">
        <v>14</v>
      </c>
      <c r="J47" s="2508" t="s">
        <v>14</v>
      </c>
      <c r="K47" s="2508" t="s">
        <v>14</v>
      </c>
      <c r="L47" s="2508" t="s">
        <v>14</v>
      </c>
    </row>
    <row r="48" spans="1:12" ht="9" customHeight="1" x14ac:dyDescent="0.25">
      <c r="A48" s="2484" t="s">
        <v>217</v>
      </c>
      <c r="B48" s="2484" t="s">
        <v>14</v>
      </c>
      <c r="C48" s="2484" t="s">
        <v>14</v>
      </c>
      <c r="D48" s="2484" t="s">
        <v>14</v>
      </c>
      <c r="E48" s="2484" t="s">
        <v>14</v>
      </c>
      <c r="F48" s="2484" t="s">
        <v>14</v>
      </c>
      <c r="G48" s="2484" t="s">
        <v>14</v>
      </c>
      <c r="H48" s="2484" t="s">
        <v>14</v>
      </c>
      <c r="I48" s="2484" t="s">
        <v>14</v>
      </c>
      <c r="J48" s="2484" t="s">
        <v>14</v>
      </c>
      <c r="K48" s="2484" t="s">
        <v>14</v>
      </c>
      <c r="L48" s="2484" t="s">
        <v>14</v>
      </c>
    </row>
    <row r="49" spans="1:12" ht="9" customHeight="1" x14ac:dyDescent="0.25">
      <c r="A49" s="2484" t="s">
        <v>218</v>
      </c>
      <c r="B49" s="2484" t="s">
        <v>14</v>
      </c>
      <c r="C49" s="2484" t="s">
        <v>14</v>
      </c>
      <c r="D49" s="2484" t="s">
        <v>14</v>
      </c>
      <c r="E49" s="2484" t="s">
        <v>14</v>
      </c>
      <c r="F49" s="2484" t="s">
        <v>14</v>
      </c>
      <c r="G49" s="2484" t="s">
        <v>14</v>
      </c>
      <c r="H49" s="2484" t="s">
        <v>14</v>
      </c>
      <c r="I49" s="2484" t="s">
        <v>14</v>
      </c>
      <c r="J49" s="2484" t="s">
        <v>14</v>
      </c>
      <c r="K49" s="2484" t="s">
        <v>14</v>
      </c>
      <c r="L49" s="2484" t="s">
        <v>14</v>
      </c>
    </row>
    <row r="50" spans="1:12" ht="9" customHeight="1" x14ac:dyDescent="0.25">
      <c r="A50" s="2484" t="s">
        <v>219</v>
      </c>
      <c r="B50" s="2484" t="s">
        <v>14</v>
      </c>
      <c r="C50" s="2484" t="s">
        <v>14</v>
      </c>
      <c r="D50" s="2484" t="s">
        <v>14</v>
      </c>
      <c r="E50" s="2484" t="s">
        <v>14</v>
      </c>
      <c r="F50" s="2484" t="s">
        <v>14</v>
      </c>
      <c r="G50" s="2484" t="s">
        <v>14</v>
      </c>
      <c r="H50" s="2484" t="s">
        <v>14</v>
      </c>
      <c r="I50" s="2484" t="s">
        <v>14</v>
      </c>
      <c r="J50" s="2484" t="s">
        <v>14</v>
      </c>
      <c r="K50" s="2484" t="s">
        <v>14</v>
      </c>
      <c r="L50" s="2484" t="s">
        <v>14</v>
      </c>
    </row>
    <row r="51" spans="1:12" ht="9.75" customHeight="1" x14ac:dyDescent="0.25">
      <c r="A51" s="2484" t="s">
        <v>220</v>
      </c>
      <c r="B51" s="2484" t="s">
        <v>14</v>
      </c>
      <c r="C51" s="2484" t="s">
        <v>14</v>
      </c>
      <c r="D51" s="2484" t="s">
        <v>14</v>
      </c>
      <c r="E51" s="2484" t="s">
        <v>14</v>
      </c>
      <c r="F51" s="2484" t="s">
        <v>14</v>
      </c>
      <c r="G51" s="2484" t="s">
        <v>14</v>
      </c>
      <c r="H51" s="2484" t="s">
        <v>14</v>
      </c>
      <c r="I51" s="2484" t="s">
        <v>14</v>
      </c>
      <c r="J51" s="2484" t="s">
        <v>14</v>
      </c>
      <c r="K51" s="2484" t="s">
        <v>14</v>
      </c>
      <c r="L51" s="2484" t="s">
        <v>14</v>
      </c>
    </row>
    <row r="52" spans="1:12" ht="9" customHeight="1" x14ac:dyDescent="0.25">
      <c r="A52" s="2484" t="s">
        <v>221</v>
      </c>
      <c r="B52" s="2484" t="s">
        <v>14</v>
      </c>
      <c r="C52" s="2484" t="s">
        <v>14</v>
      </c>
      <c r="D52" s="2484" t="s">
        <v>14</v>
      </c>
      <c r="E52" s="2484" t="s">
        <v>14</v>
      </c>
      <c r="F52" s="2484" t="s">
        <v>14</v>
      </c>
      <c r="G52" s="2484" t="s">
        <v>14</v>
      </c>
      <c r="H52" s="2484" t="s">
        <v>14</v>
      </c>
      <c r="I52" s="2484" t="s">
        <v>14</v>
      </c>
      <c r="J52" s="2484" t="s">
        <v>14</v>
      </c>
      <c r="K52" s="2484" t="s">
        <v>14</v>
      </c>
      <c r="L52" s="2484" t="s">
        <v>14</v>
      </c>
    </row>
    <row r="53" spans="1:12" ht="9" customHeight="1" x14ac:dyDescent="0.25">
      <c r="A53" s="2484"/>
      <c r="B53" s="2484" t="s">
        <v>14</v>
      </c>
      <c r="C53" s="2484" t="s">
        <v>14</v>
      </c>
      <c r="D53" s="2484" t="s">
        <v>14</v>
      </c>
      <c r="E53" s="2484" t="s">
        <v>14</v>
      </c>
      <c r="F53" s="2484" t="s">
        <v>14</v>
      </c>
      <c r="G53" s="2484" t="s">
        <v>14</v>
      </c>
      <c r="H53" s="2484" t="s">
        <v>14</v>
      </c>
      <c r="I53" s="2484" t="s">
        <v>14</v>
      </c>
      <c r="J53" s="2484" t="s">
        <v>14</v>
      </c>
      <c r="K53" s="2484" t="s">
        <v>14</v>
      </c>
      <c r="L53" s="2484" t="s">
        <v>14</v>
      </c>
    </row>
    <row r="54" spans="1:12" ht="9" customHeight="1" x14ac:dyDescent="0.25">
      <c r="A54" s="2484"/>
      <c r="B54" s="2484" t="s">
        <v>14</v>
      </c>
      <c r="C54" s="2484" t="s">
        <v>14</v>
      </c>
      <c r="D54" s="2484" t="s">
        <v>14</v>
      </c>
      <c r="E54" s="2484" t="s">
        <v>14</v>
      </c>
      <c r="F54" s="2484" t="s">
        <v>14</v>
      </c>
      <c r="G54" s="2484" t="s">
        <v>14</v>
      </c>
      <c r="H54" s="2484" t="s">
        <v>14</v>
      </c>
      <c r="I54" s="2484" t="s">
        <v>14</v>
      </c>
      <c r="J54" s="2484" t="s">
        <v>14</v>
      </c>
      <c r="K54" s="2484" t="s">
        <v>14</v>
      </c>
      <c r="L54" s="2484" t="s">
        <v>14</v>
      </c>
    </row>
  </sheetData>
  <mergeCells count="11">
    <mergeCell ref="A49:L49"/>
    <mergeCell ref="A2:L2"/>
    <mergeCell ref="G3:J3"/>
    <mergeCell ref="K3:L3"/>
    <mergeCell ref="A47:L47"/>
    <mergeCell ref="A48:L48"/>
    <mergeCell ref="A50:L50"/>
    <mergeCell ref="A51:L51"/>
    <mergeCell ref="A52:L52"/>
    <mergeCell ref="A53:L53"/>
    <mergeCell ref="A54:L54"/>
  </mergeCells>
  <hyperlinks>
    <hyperlink ref="A1" location="ToC!A2" display="Back to Table of Contents" xr:uid="{E99E3911-09EB-489F-BC34-FFA048B79C77}"/>
  </hyperlinks>
  <pageMargins left="0.5" right="0.5" top="0.5" bottom="0.5" header="0.25" footer="0.25"/>
  <pageSetup scale="64" orientation="landscape" r:id="rId1"/>
  <headerFooter>
    <oddFooter>&amp;L&amp;G&amp;C&amp;"Scotia,Regular"&amp;9Supplementary Financial Information (SFI)&amp;R1&amp;"Scotia,Regular"&amp;7</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1EDC-4D1D-4A99-A349-4121EB9CE845}">
  <sheetPr>
    <pageSetUpPr fitToPage="1"/>
  </sheetPr>
  <dimension ref="A1:L43"/>
  <sheetViews>
    <sheetView showGridLines="0" zoomScaleNormal="100" workbookViewId="0"/>
  </sheetViews>
  <sheetFormatPr defaultRowHeight="12.5" x14ac:dyDescent="0.25"/>
  <cols>
    <col min="1" max="1" width="61.81640625" style="23" customWidth="1"/>
    <col min="2" max="2" width="10.453125" style="23" bestFit="1" customWidth="1"/>
    <col min="3" max="12" width="9.453125" style="23" customWidth="1"/>
    <col min="13" max="16384" width="8.7265625" style="23"/>
  </cols>
  <sheetData>
    <row r="1" spans="1:12" ht="20" customHeight="1" x14ac:dyDescent="0.25">
      <c r="A1" s="22" t="s">
        <v>12</v>
      </c>
    </row>
    <row r="2" spans="1:12" ht="24.65" customHeight="1" x14ac:dyDescent="0.25">
      <c r="A2" s="2503" t="s">
        <v>222</v>
      </c>
      <c r="B2" s="2509" t="s">
        <v>14</v>
      </c>
      <c r="C2" s="2503" t="s">
        <v>14</v>
      </c>
      <c r="D2" s="2503" t="s">
        <v>14</v>
      </c>
      <c r="E2" s="2503" t="s">
        <v>14</v>
      </c>
      <c r="F2" s="2503" t="s">
        <v>14</v>
      </c>
      <c r="G2" s="2503" t="s">
        <v>14</v>
      </c>
      <c r="H2" s="2503" t="s">
        <v>14</v>
      </c>
      <c r="I2" s="2503" t="s">
        <v>14</v>
      </c>
      <c r="J2" s="2503" t="s">
        <v>14</v>
      </c>
      <c r="K2" s="2509" t="s">
        <v>14</v>
      </c>
      <c r="L2" s="2510" t="s">
        <v>14</v>
      </c>
    </row>
    <row r="3" spans="1:12" ht="13.4" customHeight="1" x14ac:dyDescent="0.25">
      <c r="A3" s="108"/>
      <c r="B3" s="202"/>
      <c r="C3" s="110"/>
      <c r="D3" s="111"/>
      <c r="E3" s="111"/>
      <c r="F3" s="112"/>
      <c r="G3" s="2505"/>
      <c r="H3" s="2506" t="s">
        <v>14</v>
      </c>
      <c r="I3" s="2506" t="s">
        <v>14</v>
      </c>
      <c r="J3" s="2511" t="s">
        <v>14</v>
      </c>
      <c r="K3" s="2512" t="s">
        <v>165</v>
      </c>
      <c r="L3" s="2512" t="s">
        <v>14</v>
      </c>
    </row>
    <row r="4" spans="1:12" ht="13.4" customHeight="1" x14ac:dyDescent="0.25">
      <c r="A4" s="108"/>
      <c r="B4" s="203" t="s">
        <v>167</v>
      </c>
      <c r="C4" s="204" t="s">
        <v>168</v>
      </c>
      <c r="D4" s="205" t="s">
        <v>169</v>
      </c>
      <c r="E4" s="205" t="s">
        <v>170</v>
      </c>
      <c r="F4" s="206" t="s">
        <v>171</v>
      </c>
      <c r="G4" s="204" t="s">
        <v>172</v>
      </c>
      <c r="H4" s="205" t="s">
        <v>173</v>
      </c>
      <c r="I4" s="205" t="s">
        <v>174</v>
      </c>
      <c r="J4" s="207" t="s">
        <v>175</v>
      </c>
      <c r="K4" s="115">
        <v>2025</v>
      </c>
      <c r="L4" s="118">
        <v>2024</v>
      </c>
    </row>
    <row r="5" spans="1:12" ht="13.4" customHeight="1" x14ac:dyDescent="0.25">
      <c r="A5" s="208" t="s">
        <v>223</v>
      </c>
      <c r="B5" s="209"/>
      <c r="C5" s="210"/>
      <c r="D5" s="211"/>
      <c r="E5" s="211"/>
      <c r="F5" s="212"/>
      <c r="G5" s="210"/>
      <c r="H5" s="211"/>
      <c r="I5" s="211"/>
      <c r="J5" s="213"/>
      <c r="K5" s="210"/>
      <c r="L5" s="211"/>
    </row>
    <row r="6" spans="1:12" ht="13.4" customHeight="1" x14ac:dyDescent="0.25">
      <c r="A6" s="149" t="s">
        <v>224</v>
      </c>
      <c r="B6" s="214">
        <v>62.99</v>
      </c>
      <c r="C6" s="215">
        <v>62.22</v>
      </c>
      <c r="D6" s="216">
        <v>60.57</v>
      </c>
      <c r="E6" s="216">
        <v>59.96</v>
      </c>
      <c r="F6" s="217">
        <v>59.86</v>
      </c>
      <c r="G6" s="218">
        <v>59.14</v>
      </c>
      <c r="H6" s="219">
        <v>58.78</v>
      </c>
      <c r="I6" s="219">
        <v>57.4</v>
      </c>
      <c r="J6" s="220">
        <v>57.26</v>
      </c>
      <c r="K6" s="218">
        <v>62.22</v>
      </c>
      <c r="L6" s="219">
        <v>59.14</v>
      </c>
    </row>
    <row r="7" spans="1:12" ht="13.4" customHeight="1" x14ac:dyDescent="0.25">
      <c r="A7" s="156"/>
      <c r="B7" s="221"/>
      <c r="C7" s="222"/>
      <c r="D7" s="223"/>
      <c r="E7" s="223"/>
      <c r="F7" s="224"/>
      <c r="G7" s="222"/>
      <c r="H7" s="223"/>
      <c r="I7" s="223"/>
      <c r="J7" s="225"/>
      <c r="K7" s="222"/>
      <c r="L7" s="223"/>
    </row>
    <row r="8" spans="1:12" ht="13.4" customHeight="1" x14ac:dyDescent="0.25">
      <c r="A8" s="156" t="s">
        <v>225</v>
      </c>
      <c r="B8" s="221"/>
      <c r="C8" s="222"/>
      <c r="D8" s="223"/>
      <c r="E8" s="223"/>
      <c r="F8" s="224"/>
      <c r="G8" s="222"/>
      <c r="H8" s="223"/>
      <c r="I8" s="223"/>
      <c r="J8" s="225"/>
      <c r="K8" s="222"/>
      <c r="L8" s="223"/>
    </row>
    <row r="9" spans="1:12" ht="13.4" customHeight="1" x14ac:dyDescent="0.25">
      <c r="A9" s="124" t="s">
        <v>226</v>
      </c>
      <c r="B9" s="129">
        <v>104.1</v>
      </c>
      <c r="C9" s="130">
        <v>92.16</v>
      </c>
      <c r="D9" s="131">
        <v>77.95</v>
      </c>
      <c r="E9" s="131">
        <v>73.13</v>
      </c>
      <c r="F9" s="132">
        <v>80.14</v>
      </c>
      <c r="G9" s="130">
        <v>74.290000000000006</v>
      </c>
      <c r="H9" s="131">
        <v>66.31</v>
      </c>
      <c r="I9" s="131">
        <v>70.400000000000006</v>
      </c>
      <c r="J9" s="226">
        <v>64.59</v>
      </c>
      <c r="K9" s="130">
        <v>92.16</v>
      </c>
      <c r="L9" s="131">
        <v>74.290000000000006</v>
      </c>
    </row>
    <row r="10" spans="1:12" ht="13.4" customHeight="1" x14ac:dyDescent="0.25">
      <c r="A10" s="124" t="s">
        <v>227</v>
      </c>
      <c r="B10" s="129">
        <v>91.33</v>
      </c>
      <c r="C10" s="130">
        <v>76.08</v>
      </c>
      <c r="D10" s="131">
        <v>68.67</v>
      </c>
      <c r="E10" s="131">
        <v>62.57</v>
      </c>
      <c r="F10" s="132">
        <v>71.58</v>
      </c>
      <c r="G10" s="130">
        <v>60.68</v>
      </c>
      <c r="H10" s="131">
        <v>61.5</v>
      </c>
      <c r="I10" s="131">
        <v>61.57</v>
      </c>
      <c r="J10" s="226">
        <v>55.83</v>
      </c>
      <c r="K10" s="130">
        <v>62.57</v>
      </c>
      <c r="L10" s="131">
        <v>55.83</v>
      </c>
    </row>
    <row r="11" spans="1:12" ht="13.4" customHeight="1" x14ac:dyDescent="0.25">
      <c r="A11" s="124" t="s">
        <v>228</v>
      </c>
      <c r="B11" s="129">
        <v>101.8</v>
      </c>
      <c r="C11" s="130">
        <v>91.99</v>
      </c>
      <c r="D11" s="131">
        <v>77.09</v>
      </c>
      <c r="E11" s="131">
        <v>68.98</v>
      </c>
      <c r="F11" s="132">
        <v>74.36</v>
      </c>
      <c r="G11" s="130">
        <v>71.69</v>
      </c>
      <c r="H11" s="131">
        <v>64.47</v>
      </c>
      <c r="I11" s="131">
        <v>63.16</v>
      </c>
      <c r="J11" s="226">
        <v>62.87</v>
      </c>
      <c r="K11" s="130">
        <v>91.99</v>
      </c>
      <c r="L11" s="131">
        <v>71.69</v>
      </c>
    </row>
    <row r="12" spans="1:12" ht="13.4" customHeight="1" x14ac:dyDescent="0.25">
      <c r="A12" s="124"/>
      <c r="B12" s="227"/>
      <c r="C12" s="228"/>
      <c r="D12" s="229"/>
      <c r="E12" s="229"/>
      <c r="F12" s="230"/>
      <c r="G12" s="228"/>
      <c r="H12" s="229"/>
      <c r="I12" s="229"/>
      <c r="J12" s="231"/>
      <c r="K12" s="228"/>
      <c r="L12" s="229"/>
    </row>
    <row r="13" spans="1:12" ht="13.4" customHeight="1" x14ac:dyDescent="0.25">
      <c r="A13" s="156" t="s">
        <v>229</v>
      </c>
      <c r="B13" s="133">
        <v>161.6</v>
      </c>
      <c r="C13" s="134">
        <v>147.80000000000001</v>
      </c>
      <c r="D13" s="135">
        <v>127.3</v>
      </c>
      <c r="E13" s="135">
        <v>115</v>
      </c>
      <c r="F13" s="136">
        <v>124.2</v>
      </c>
      <c r="G13" s="134">
        <v>121.2</v>
      </c>
      <c r="H13" s="135">
        <v>109.7</v>
      </c>
      <c r="I13" s="135">
        <v>110</v>
      </c>
      <c r="J13" s="232">
        <v>109.8</v>
      </c>
      <c r="K13" s="233">
        <v>147.80000000000001</v>
      </c>
      <c r="L13" s="135">
        <v>121.2</v>
      </c>
    </row>
    <row r="14" spans="1:12" ht="13.4" customHeight="1" x14ac:dyDescent="0.25">
      <c r="A14" s="156" t="s">
        <v>230</v>
      </c>
      <c r="B14" s="133">
        <v>15</v>
      </c>
      <c r="C14" s="134">
        <v>15.8</v>
      </c>
      <c r="D14" s="135">
        <v>14.4</v>
      </c>
      <c r="E14" s="135">
        <v>13.9</v>
      </c>
      <c r="F14" s="136">
        <v>14.7</v>
      </c>
      <c r="G14" s="134">
        <v>12</v>
      </c>
      <c r="H14" s="135">
        <v>11.3</v>
      </c>
      <c r="I14" s="135">
        <v>10.5</v>
      </c>
      <c r="J14" s="232">
        <v>10.3</v>
      </c>
      <c r="K14" s="233">
        <v>15.8</v>
      </c>
      <c r="L14" s="234">
        <v>12</v>
      </c>
    </row>
    <row r="15" spans="1:12" ht="13.4" customHeight="1" x14ac:dyDescent="0.25">
      <c r="A15" s="156" t="s">
        <v>231</v>
      </c>
      <c r="B15" s="125">
        <v>125498</v>
      </c>
      <c r="C15" s="126">
        <v>113728</v>
      </c>
      <c r="D15" s="127">
        <v>95781</v>
      </c>
      <c r="E15" s="127">
        <v>85918</v>
      </c>
      <c r="F15" s="128">
        <v>92617</v>
      </c>
      <c r="G15" s="126">
        <v>89214</v>
      </c>
      <c r="H15" s="127">
        <v>79771</v>
      </c>
      <c r="I15" s="127">
        <v>77660</v>
      </c>
      <c r="J15" s="235">
        <v>76835</v>
      </c>
      <c r="K15" s="187">
        <v>113728</v>
      </c>
      <c r="L15" s="188">
        <v>89214</v>
      </c>
    </row>
    <row r="16" spans="1:12" ht="13.4" customHeight="1" x14ac:dyDescent="0.25">
      <c r="A16" s="236"/>
      <c r="B16" s="237"/>
      <c r="C16" s="238"/>
      <c r="D16" s="239"/>
      <c r="E16" s="239"/>
      <c r="F16" s="240"/>
      <c r="G16" s="238"/>
      <c r="H16" s="239"/>
      <c r="I16" s="239"/>
      <c r="J16" s="241"/>
      <c r="K16" s="242"/>
      <c r="L16" s="243"/>
    </row>
    <row r="17" spans="1:12" ht="13.4" customHeight="1" x14ac:dyDescent="0.25">
      <c r="A17" s="208" t="s">
        <v>232</v>
      </c>
      <c r="B17" s="244"/>
      <c r="C17" s="210"/>
      <c r="D17" s="211"/>
      <c r="E17" s="211"/>
      <c r="F17" s="212"/>
      <c r="G17" s="210"/>
      <c r="H17" s="211"/>
      <c r="I17" s="211"/>
      <c r="J17" s="213"/>
      <c r="K17" s="210"/>
      <c r="L17" s="211"/>
    </row>
    <row r="18" spans="1:12" ht="13.4" customHeight="1" x14ac:dyDescent="0.25">
      <c r="A18" s="149" t="s">
        <v>233</v>
      </c>
      <c r="B18" s="166">
        <v>1358</v>
      </c>
      <c r="C18" s="167">
        <v>1361</v>
      </c>
      <c r="D18" s="168">
        <v>1367</v>
      </c>
      <c r="E18" s="168">
        <v>1321</v>
      </c>
      <c r="F18" s="169">
        <v>1320</v>
      </c>
      <c r="G18" s="167">
        <v>1312</v>
      </c>
      <c r="H18" s="168">
        <v>1304</v>
      </c>
      <c r="I18" s="168">
        <v>1295</v>
      </c>
      <c r="J18" s="245">
        <v>1287</v>
      </c>
      <c r="K18" s="246">
        <v>5369</v>
      </c>
      <c r="L18" s="247">
        <v>5198</v>
      </c>
    </row>
    <row r="19" spans="1:12" ht="13.4" customHeight="1" x14ac:dyDescent="0.25">
      <c r="A19" s="156" t="s">
        <v>234</v>
      </c>
      <c r="B19" s="129">
        <v>1.1000000000000001</v>
      </c>
      <c r="C19" s="130">
        <v>1.1000000000000001</v>
      </c>
      <c r="D19" s="131">
        <v>1.1000000000000001</v>
      </c>
      <c r="E19" s="131">
        <v>1.06</v>
      </c>
      <c r="F19" s="132">
        <v>1.06</v>
      </c>
      <c r="G19" s="130">
        <v>1.06</v>
      </c>
      <c r="H19" s="131">
        <v>1.06</v>
      </c>
      <c r="I19" s="131">
        <v>1.06</v>
      </c>
      <c r="J19" s="226">
        <v>1.06</v>
      </c>
      <c r="K19" s="189">
        <v>4.32</v>
      </c>
      <c r="L19" s="190">
        <v>4.24</v>
      </c>
    </row>
    <row r="20" spans="1:12" ht="13.4" customHeight="1" x14ac:dyDescent="0.25">
      <c r="A20" s="236"/>
      <c r="B20" s="237"/>
      <c r="C20" s="238"/>
      <c r="D20" s="239"/>
      <c r="E20" s="239"/>
      <c r="F20" s="240"/>
      <c r="G20" s="238"/>
      <c r="H20" s="239"/>
      <c r="I20" s="239"/>
      <c r="J20" s="241"/>
      <c r="K20" s="242"/>
      <c r="L20" s="243"/>
    </row>
    <row r="21" spans="1:12" ht="13.4" customHeight="1" x14ac:dyDescent="0.25">
      <c r="A21" s="208" t="s">
        <v>235</v>
      </c>
      <c r="B21" s="244"/>
      <c r="C21" s="210"/>
      <c r="D21" s="211"/>
      <c r="E21" s="211"/>
      <c r="F21" s="212"/>
      <c r="G21" s="210"/>
      <c r="H21" s="211"/>
      <c r="I21" s="211"/>
      <c r="J21" s="213"/>
      <c r="K21" s="210"/>
      <c r="L21" s="211"/>
    </row>
    <row r="22" spans="1:12" ht="13.4" customHeight="1" x14ac:dyDescent="0.25">
      <c r="A22" s="149" t="s">
        <v>236</v>
      </c>
      <c r="B22" s="166">
        <v>1233</v>
      </c>
      <c r="C22" s="167">
        <v>1236</v>
      </c>
      <c r="D22" s="168">
        <v>1242</v>
      </c>
      <c r="E22" s="168">
        <v>1246</v>
      </c>
      <c r="F22" s="169">
        <v>1246</v>
      </c>
      <c r="G22" s="167">
        <v>1244</v>
      </c>
      <c r="H22" s="168">
        <v>1237</v>
      </c>
      <c r="I22" s="168">
        <v>1230</v>
      </c>
      <c r="J22" s="245">
        <v>1222</v>
      </c>
      <c r="K22" s="248"/>
      <c r="L22" s="249"/>
    </row>
    <row r="23" spans="1:12" ht="13.4" customHeight="1" x14ac:dyDescent="0.25">
      <c r="A23" s="156" t="s">
        <v>237</v>
      </c>
      <c r="B23" s="138"/>
      <c r="C23" s="139"/>
      <c r="D23" s="140"/>
      <c r="E23" s="140"/>
      <c r="F23" s="141"/>
      <c r="G23" s="139"/>
      <c r="H23" s="140"/>
      <c r="I23" s="140"/>
      <c r="J23" s="250"/>
      <c r="K23" s="251"/>
      <c r="L23" s="252"/>
    </row>
    <row r="24" spans="1:12" ht="13.4" customHeight="1" x14ac:dyDescent="0.25">
      <c r="A24" s="124" t="s">
        <v>238</v>
      </c>
      <c r="B24" s="125">
        <v>1235</v>
      </c>
      <c r="C24" s="126">
        <v>1239</v>
      </c>
      <c r="D24" s="127">
        <v>1244</v>
      </c>
      <c r="E24" s="127">
        <v>1246</v>
      </c>
      <c r="F24" s="128">
        <v>1245</v>
      </c>
      <c r="G24" s="126">
        <v>1238</v>
      </c>
      <c r="H24" s="127">
        <v>1230</v>
      </c>
      <c r="I24" s="127">
        <v>1223</v>
      </c>
      <c r="J24" s="235">
        <v>1214</v>
      </c>
      <c r="K24" s="187">
        <v>1244</v>
      </c>
      <c r="L24" s="188">
        <v>1226</v>
      </c>
    </row>
    <row r="25" spans="1:12" ht="13.4" customHeight="1" x14ac:dyDescent="0.25">
      <c r="A25" s="124" t="s">
        <v>239</v>
      </c>
      <c r="B25" s="125">
        <v>1238</v>
      </c>
      <c r="C25" s="126">
        <v>1245</v>
      </c>
      <c r="D25" s="127">
        <v>1245</v>
      </c>
      <c r="E25" s="127">
        <v>1246</v>
      </c>
      <c r="F25" s="128">
        <v>1250</v>
      </c>
      <c r="G25" s="126">
        <v>1243</v>
      </c>
      <c r="H25" s="127">
        <v>1235</v>
      </c>
      <c r="I25" s="127">
        <v>1228</v>
      </c>
      <c r="J25" s="235">
        <v>1221</v>
      </c>
      <c r="K25" s="187">
        <v>1248</v>
      </c>
      <c r="L25" s="188">
        <v>1232</v>
      </c>
    </row>
    <row r="26" spans="1:12" ht="13.4" customHeight="1" x14ac:dyDescent="0.25">
      <c r="A26" s="159"/>
      <c r="B26" s="237"/>
      <c r="C26" s="238"/>
      <c r="D26" s="239"/>
      <c r="E26" s="239"/>
      <c r="F26" s="240"/>
      <c r="G26" s="238"/>
      <c r="H26" s="239"/>
      <c r="I26" s="239"/>
      <c r="J26" s="241"/>
      <c r="K26" s="238"/>
      <c r="L26" s="239"/>
    </row>
    <row r="27" spans="1:12" ht="13.4" customHeight="1" x14ac:dyDescent="0.25">
      <c r="A27" s="208" t="s">
        <v>240</v>
      </c>
      <c r="B27" s="244"/>
      <c r="C27" s="210"/>
      <c r="D27" s="211"/>
      <c r="E27" s="211"/>
      <c r="F27" s="212"/>
      <c r="G27" s="210"/>
      <c r="H27" s="211"/>
      <c r="I27" s="211"/>
      <c r="J27" s="213"/>
      <c r="K27" s="210"/>
      <c r="L27" s="211"/>
    </row>
    <row r="28" spans="1:12" ht="13.4" customHeight="1" x14ac:dyDescent="0.25">
      <c r="A28" s="149" t="s">
        <v>241</v>
      </c>
      <c r="B28" s="166">
        <v>79740</v>
      </c>
      <c r="C28" s="167">
        <v>86431</v>
      </c>
      <c r="D28" s="168">
        <v>87317</v>
      </c>
      <c r="E28" s="168">
        <v>86746</v>
      </c>
      <c r="F28" s="169">
        <v>88722</v>
      </c>
      <c r="G28" s="167">
        <v>88488</v>
      </c>
      <c r="H28" s="168">
        <v>89239</v>
      </c>
      <c r="I28" s="168">
        <v>89090</v>
      </c>
      <c r="J28" s="245">
        <v>89249</v>
      </c>
      <c r="K28" s="170"/>
      <c r="L28" s="171"/>
    </row>
    <row r="29" spans="1:12" ht="13.4" customHeight="1" x14ac:dyDescent="0.25">
      <c r="A29" s="156" t="s">
        <v>242</v>
      </c>
      <c r="B29" s="125">
        <v>1991</v>
      </c>
      <c r="C29" s="126">
        <v>2128</v>
      </c>
      <c r="D29" s="127">
        <v>2135</v>
      </c>
      <c r="E29" s="127">
        <v>2139</v>
      </c>
      <c r="F29" s="128">
        <v>2221</v>
      </c>
      <c r="G29" s="126">
        <v>2236</v>
      </c>
      <c r="H29" s="127">
        <v>2279</v>
      </c>
      <c r="I29" s="127">
        <v>2316</v>
      </c>
      <c r="J29" s="235">
        <v>2351</v>
      </c>
      <c r="K29" s="180"/>
      <c r="L29" s="181"/>
    </row>
    <row r="30" spans="1:12" ht="13.4" customHeight="1" x14ac:dyDescent="0.25">
      <c r="A30" s="156" t="s">
        <v>243</v>
      </c>
      <c r="B30" s="125">
        <v>7679</v>
      </c>
      <c r="C30" s="126">
        <v>8432</v>
      </c>
      <c r="D30" s="127">
        <v>8449</v>
      </c>
      <c r="E30" s="127">
        <v>8500</v>
      </c>
      <c r="F30" s="128">
        <v>8502</v>
      </c>
      <c r="G30" s="126">
        <v>8533</v>
      </c>
      <c r="H30" s="127">
        <v>8584</v>
      </c>
      <c r="I30" s="127">
        <v>8613</v>
      </c>
      <c r="J30" s="235">
        <v>8646</v>
      </c>
      <c r="K30" s="180"/>
      <c r="L30" s="181"/>
    </row>
    <row r="31" spans="1:12" ht="13.4" customHeight="1" x14ac:dyDescent="0.25">
      <c r="A31" s="236"/>
      <c r="B31" s="253"/>
      <c r="C31" s="254"/>
      <c r="D31" s="255"/>
      <c r="E31" s="255"/>
      <c r="F31" s="256"/>
      <c r="G31" s="238"/>
      <c r="H31" s="239"/>
      <c r="I31" s="239"/>
      <c r="J31" s="241"/>
      <c r="K31" s="257"/>
      <c r="L31" s="258"/>
    </row>
    <row r="32" spans="1:12" ht="13.4" customHeight="1" x14ac:dyDescent="0.25">
      <c r="A32" s="208" t="s">
        <v>244</v>
      </c>
      <c r="B32" s="209"/>
      <c r="C32" s="210"/>
      <c r="D32" s="211"/>
      <c r="E32" s="211"/>
      <c r="F32" s="212"/>
      <c r="G32" s="210"/>
      <c r="H32" s="211"/>
      <c r="I32" s="211"/>
      <c r="J32" s="213"/>
      <c r="K32" s="210"/>
      <c r="L32" s="211"/>
    </row>
    <row r="33" spans="1:12" ht="13.4" customHeight="1" x14ac:dyDescent="0.25">
      <c r="A33" s="149" t="s">
        <v>245</v>
      </c>
      <c r="B33" s="259" t="s">
        <v>246</v>
      </c>
      <c r="C33" s="260" t="s">
        <v>247</v>
      </c>
      <c r="D33" s="261" t="s">
        <v>247</v>
      </c>
      <c r="E33" s="261" t="s">
        <v>247</v>
      </c>
      <c r="F33" s="262" t="s">
        <v>247</v>
      </c>
      <c r="G33" s="263" t="s">
        <v>247</v>
      </c>
      <c r="H33" s="264" t="s">
        <v>247</v>
      </c>
      <c r="I33" s="264" t="s">
        <v>247</v>
      </c>
      <c r="J33" s="265" t="s">
        <v>247</v>
      </c>
      <c r="K33" s="170"/>
      <c r="L33" s="171"/>
    </row>
    <row r="34" spans="1:12" ht="13.4" customHeight="1" x14ac:dyDescent="0.25">
      <c r="A34" s="156" t="s">
        <v>248</v>
      </c>
      <c r="B34" s="266" t="s">
        <v>249</v>
      </c>
      <c r="C34" s="267" t="s">
        <v>250</v>
      </c>
      <c r="D34" s="268" t="s">
        <v>250</v>
      </c>
      <c r="E34" s="268" t="s">
        <v>250</v>
      </c>
      <c r="F34" s="269" t="s">
        <v>250</v>
      </c>
      <c r="G34" s="270" t="s">
        <v>250</v>
      </c>
      <c r="H34" s="271" t="s">
        <v>250</v>
      </c>
      <c r="I34" s="271" t="s">
        <v>250</v>
      </c>
      <c r="J34" s="272" t="s">
        <v>250</v>
      </c>
      <c r="K34" s="180"/>
      <c r="L34" s="181"/>
    </row>
    <row r="35" spans="1:12" ht="13.4" customHeight="1" x14ac:dyDescent="0.25">
      <c r="A35" s="156" t="s">
        <v>251</v>
      </c>
      <c r="B35" s="266" t="s">
        <v>252</v>
      </c>
      <c r="C35" s="267" t="s">
        <v>253</v>
      </c>
      <c r="D35" s="268" t="s">
        <v>253</v>
      </c>
      <c r="E35" s="268" t="s">
        <v>253</v>
      </c>
      <c r="F35" s="269" t="s">
        <v>253</v>
      </c>
      <c r="G35" s="270" t="s">
        <v>253</v>
      </c>
      <c r="H35" s="271" t="s">
        <v>253</v>
      </c>
      <c r="I35" s="271" t="s">
        <v>253</v>
      </c>
      <c r="J35" s="272" t="s">
        <v>253</v>
      </c>
      <c r="K35" s="180"/>
      <c r="L35" s="181"/>
    </row>
    <row r="36" spans="1:12" ht="13.4" customHeight="1" x14ac:dyDescent="0.25">
      <c r="A36" s="159" t="s">
        <v>254</v>
      </c>
      <c r="B36" s="273" t="s">
        <v>252</v>
      </c>
      <c r="C36" s="274" t="s">
        <v>253</v>
      </c>
      <c r="D36" s="275" t="s">
        <v>253</v>
      </c>
      <c r="E36" s="275" t="s">
        <v>253</v>
      </c>
      <c r="F36" s="276" t="s">
        <v>253</v>
      </c>
      <c r="G36" s="277" t="s">
        <v>253</v>
      </c>
      <c r="H36" s="278" t="s">
        <v>253</v>
      </c>
      <c r="I36" s="278" t="s">
        <v>253</v>
      </c>
      <c r="J36" s="279" t="s">
        <v>253</v>
      </c>
      <c r="K36" s="257"/>
      <c r="L36" s="258"/>
    </row>
    <row r="37" spans="1:12" ht="13.4" customHeight="1" x14ac:dyDescent="0.25">
      <c r="A37" s="280"/>
      <c r="B37" s="281"/>
      <c r="C37" s="282"/>
      <c r="D37" s="282"/>
      <c r="E37" s="282"/>
      <c r="F37" s="282"/>
      <c r="G37" s="283"/>
      <c r="H37" s="283"/>
      <c r="I37" s="283"/>
      <c r="J37" s="283"/>
      <c r="K37" s="284"/>
      <c r="L37" s="284"/>
    </row>
    <row r="38" spans="1:12" ht="9" customHeight="1" x14ac:dyDescent="0.25">
      <c r="A38" s="67" t="s">
        <v>217</v>
      </c>
      <c r="B38" s="67"/>
      <c r="C38" s="67"/>
      <c r="D38" s="67"/>
      <c r="E38" s="67"/>
      <c r="F38" s="67"/>
      <c r="G38" s="67"/>
      <c r="H38" s="67"/>
      <c r="I38" s="67"/>
      <c r="J38" s="67"/>
      <c r="K38" s="67"/>
      <c r="L38" s="285"/>
    </row>
    <row r="39" spans="1:12" ht="9" customHeight="1" x14ac:dyDescent="0.25">
      <c r="A39" s="67" t="s">
        <v>255</v>
      </c>
      <c r="B39" s="67"/>
      <c r="C39" s="67"/>
      <c r="D39" s="67"/>
      <c r="E39" s="67"/>
      <c r="F39" s="67"/>
      <c r="G39" s="67"/>
      <c r="H39" s="67"/>
      <c r="I39" s="67"/>
      <c r="J39" s="67"/>
      <c r="K39" s="67"/>
      <c r="L39" s="285"/>
    </row>
    <row r="40" spans="1:12" ht="9" customHeight="1" x14ac:dyDescent="0.25">
      <c r="A40" s="67" t="s">
        <v>256</v>
      </c>
      <c r="B40" s="67"/>
      <c r="C40" s="67"/>
      <c r="D40" s="67"/>
      <c r="E40" s="67"/>
      <c r="F40" s="67"/>
      <c r="G40" s="67"/>
      <c r="H40" s="67"/>
      <c r="I40" s="67"/>
      <c r="J40" s="67"/>
      <c r="K40" s="67"/>
      <c r="L40" s="285"/>
    </row>
    <row r="41" spans="1:12" ht="9" customHeight="1" x14ac:dyDescent="0.25">
      <c r="A41" s="67" t="s">
        <v>257</v>
      </c>
      <c r="B41" s="67"/>
      <c r="C41" s="67"/>
      <c r="D41" s="67"/>
      <c r="E41" s="67"/>
      <c r="F41" s="67"/>
      <c r="G41" s="67"/>
      <c r="H41" s="67"/>
      <c r="I41" s="67"/>
      <c r="J41" s="67"/>
      <c r="K41" s="67"/>
      <c r="L41" s="285"/>
    </row>
    <row r="42" spans="1:12" ht="9" customHeight="1" x14ac:dyDescent="0.25">
      <c r="A42" s="67" t="s">
        <v>258</v>
      </c>
      <c r="B42" s="67"/>
      <c r="C42" s="67"/>
      <c r="D42" s="67"/>
      <c r="E42" s="67"/>
      <c r="F42" s="67"/>
      <c r="G42" s="67"/>
      <c r="H42" s="67"/>
      <c r="I42" s="67"/>
      <c r="J42" s="67"/>
      <c r="K42" s="67"/>
      <c r="L42" s="285"/>
    </row>
    <row r="43" spans="1:12" ht="9" customHeight="1" x14ac:dyDescent="0.25">
      <c r="A43" s="67"/>
      <c r="B43" s="67"/>
      <c r="C43" s="67"/>
      <c r="D43" s="67"/>
      <c r="E43" s="67"/>
      <c r="F43" s="67"/>
      <c r="G43" s="67"/>
      <c r="H43" s="67"/>
      <c r="I43" s="67"/>
      <c r="J43" s="67"/>
      <c r="K43" s="67"/>
      <c r="L43" s="285"/>
    </row>
  </sheetData>
  <mergeCells count="3">
    <mergeCell ref="A2:L2"/>
    <mergeCell ref="G3:J3"/>
    <mergeCell ref="K3:L3"/>
  </mergeCells>
  <hyperlinks>
    <hyperlink ref="A1" location="ToC!A2" display="Back to Table of Contents" xr:uid="{D2AA367F-E906-4698-A62D-EDF65FE6B34A}"/>
  </hyperlinks>
  <pageMargins left="0.5" right="0.5" top="0.5" bottom="0.5" header="0.25" footer="0.25"/>
  <pageSetup scale="76" orientation="landscape" r:id="rId1"/>
  <headerFooter>
    <oddFooter>&amp;L&amp;G&amp;C&amp;"Scotia,Regular"&amp;9Supplementary Financial Information (SFI)&amp;R2&amp;"Scotia,Regular"&amp;7</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0091-4576-4D6F-8D05-138A338F2975}">
  <sheetPr>
    <pageSetUpPr fitToPage="1"/>
  </sheetPr>
  <dimension ref="A1:L34"/>
  <sheetViews>
    <sheetView showGridLines="0" zoomScaleNormal="100" workbookViewId="0"/>
  </sheetViews>
  <sheetFormatPr defaultRowHeight="12.5" x14ac:dyDescent="0.25"/>
  <cols>
    <col min="1" max="1" width="69.7265625" style="23" customWidth="1"/>
    <col min="2" max="12" width="9.1796875" style="23" customWidth="1"/>
    <col min="13" max="16384" width="8.7265625" style="23"/>
  </cols>
  <sheetData>
    <row r="1" spans="1:12" ht="20" customHeight="1" x14ac:dyDescent="0.25">
      <c r="A1" s="22" t="s">
        <v>12</v>
      </c>
    </row>
    <row r="2" spans="1:12" ht="24.65" customHeight="1" x14ac:dyDescent="0.25">
      <c r="A2" s="2503" t="s">
        <v>259</v>
      </c>
      <c r="B2" s="2503" t="s">
        <v>14</v>
      </c>
      <c r="C2" s="2503" t="s">
        <v>14</v>
      </c>
      <c r="D2" s="2503" t="s">
        <v>14</v>
      </c>
      <c r="E2" s="2503" t="s">
        <v>14</v>
      </c>
      <c r="F2" s="2503" t="s">
        <v>14</v>
      </c>
      <c r="G2" s="2503" t="s">
        <v>14</v>
      </c>
      <c r="H2" s="2503" t="s">
        <v>14</v>
      </c>
      <c r="I2" s="2503" t="s">
        <v>14</v>
      </c>
      <c r="J2" s="2503" t="s">
        <v>14</v>
      </c>
      <c r="K2" s="2503" t="s">
        <v>14</v>
      </c>
      <c r="L2" s="2504" t="s">
        <v>14</v>
      </c>
    </row>
    <row r="3" spans="1:12" ht="13.4" customHeight="1" x14ac:dyDescent="0.25">
      <c r="A3" s="108"/>
      <c r="B3" s="109"/>
      <c r="C3" s="110"/>
      <c r="D3" s="111"/>
      <c r="E3" s="111"/>
      <c r="F3" s="112"/>
      <c r="G3" s="2505"/>
      <c r="H3" s="2506" t="s">
        <v>14</v>
      </c>
      <c r="I3" s="2506" t="s">
        <v>14</v>
      </c>
      <c r="J3" s="2507" t="s">
        <v>14</v>
      </c>
      <c r="K3" s="2506" t="s">
        <v>165</v>
      </c>
      <c r="L3" s="2506" t="s">
        <v>14</v>
      </c>
    </row>
    <row r="4" spans="1:12" ht="13.4" customHeight="1" x14ac:dyDescent="0.25">
      <c r="A4" s="286" t="s">
        <v>260</v>
      </c>
      <c r="B4" s="203" t="s">
        <v>167</v>
      </c>
      <c r="C4" s="204" t="s">
        <v>168</v>
      </c>
      <c r="D4" s="205" t="s">
        <v>169</v>
      </c>
      <c r="E4" s="205" t="s">
        <v>170</v>
      </c>
      <c r="F4" s="206" t="s">
        <v>171</v>
      </c>
      <c r="G4" s="204" t="s">
        <v>172</v>
      </c>
      <c r="H4" s="205" t="s">
        <v>173</v>
      </c>
      <c r="I4" s="205" t="s">
        <v>174</v>
      </c>
      <c r="J4" s="206" t="s">
        <v>175</v>
      </c>
      <c r="K4" s="115">
        <v>2025</v>
      </c>
      <c r="L4" s="118">
        <v>2024</v>
      </c>
    </row>
    <row r="5" spans="1:12" ht="13.4" customHeight="1" x14ac:dyDescent="0.25">
      <c r="A5" s="287" t="s">
        <v>261</v>
      </c>
      <c r="B5" s="288">
        <v>13331</v>
      </c>
      <c r="C5" s="289">
        <v>14215</v>
      </c>
      <c r="D5" s="290">
        <v>14120</v>
      </c>
      <c r="E5" s="290">
        <v>14287</v>
      </c>
      <c r="F5" s="291">
        <v>14980</v>
      </c>
      <c r="G5" s="292">
        <v>15325</v>
      </c>
      <c r="H5" s="293">
        <v>15683</v>
      </c>
      <c r="I5" s="293">
        <v>15212</v>
      </c>
      <c r="J5" s="294">
        <v>15439</v>
      </c>
      <c r="K5" s="289">
        <v>57602</v>
      </c>
      <c r="L5" s="168">
        <v>61659</v>
      </c>
    </row>
    <row r="6" spans="1:12" ht="13.4" customHeight="1" x14ac:dyDescent="0.25">
      <c r="A6" s="295" t="s">
        <v>262</v>
      </c>
      <c r="B6" s="296">
        <v>7749</v>
      </c>
      <c r="C6" s="297">
        <v>8629</v>
      </c>
      <c r="D6" s="298">
        <v>8627</v>
      </c>
      <c r="E6" s="298">
        <v>9017</v>
      </c>
      <c r="F6" s="299">
        <v>9807</v>
      </c>
      <c r="G6" s="300">
        <v>10402</v>
      </c>
      <c r="H6" s="301">
        <v>10821</v>
      </c>
      <c r="I6" s="301">
        <v>10518</v>
      </c>
      <c r="J6" s="302">
        <v>10666</v>
      </c>
      <c r="K6" s="297">
        <v>36080</v>
      </c>
      <c r="L6" s="127">
        <v>42407</v>
      </c>
    </row>
    <row r="7" spans="1:12" ht="13.4" customHeight="1" x14ac:dyDescent="0.25">
      <c r="A7" s="303" t="s">
        <v>263</v>
      </c>
      <c r="B7" s="296">
        <v>5582</v>
      </c>
      <c r="C7" s="297">
        <v>5586</v>
      </c>
      <c r="D7" s="298">
        <v>5493</v>
      </c>
      <c r="E7" s="298">
        <v>5270</v>
      </c>
      <c r="F7" s="299">
        <v>5173</v>
      </c>
      <c r="G7" s="300">
        <v>4923</v>
      </c>
      <c r="H7" s="301">
        <v>4862</v>
      </c>
      <c r="I7" s="301">
        <v>4694</v>
      </c>
      <c r="J7" s="302">
        <v>4773</v>
      </c>
      <c r="K7" s="297">
        <v>21522</v>
      </c>
      <c r="L7" s="127">
        <v>19252</v>
      </c>
    </row>
    <row r="8" spans="1:12" ht="13.4" customHeight="1" x14ac:dyDescent="0.25">
      <c r="A8" s="303"/>
      <c r="B8" s="296"/>
      <c r="C8" s="297"/>
      <c r="D8" s="298"/>
      <c r="E8" s="298"/>
      <c r="F8" s="299"/>
      <c r="G8" s="300"/>
      <c r="H8" s="301"/>
      <c r="I8" s="301"/>
      <c r="J8" s="302"/>
      <c r="K8" s="297"/>
      <c r="L8" s="140"/>
    </row>
    <row r="9" spans="1:12" ht="13.4" customHeight="1" x14ac:dyDescent="0.25">
      <c r="A9" s="295" t="s">
        <v>264</v>
      </c>
      <c r="B9" s="296">
        <v>4064</v>
      </c>
      <c r="C9" s="297">
        <v>4217</v>
      </c>
      <c r="D9" s="298">
        <v>3993</v>
      </c>
      <c r="E9" s="298">
        <v>3810</v>
      </c>
      <c r="F9" s="299">
        <v>4199</v>
      </c>
      <c r="G9" s="300">
        <v>3603</v>
      </c>
      <c r="H9" s="301">
        <v>3502</v>
      </c>
      <c r="I9" s="301">
        <v>3653</v>
      </c>
      <c r="J9" s="302">
        <v>3660</v>
      </c>
      <c r="K9" s="297">
        <v>16219</v>
      </c>
      <c r="L9" s="127">
        <v>14418</v>
      </c>
    </row>
    <row r="10" spans="1:12" ht="13.4" customHeight="1" x14ac:dyDescent="0.25">
      <c r="A10" s="303" t="s">
        <v>265</v>
      </c>
      <c r="B10" s="296">
        <v>9646</v>
      </c>
      <c r="C10" s="297">
        <v>9803</v>
      </c>
      <c r="D10" s="298">
        <v>9486</v>
      </c>
      <c r="E10" s="298">
        <v>9080</v>
      </c>
      <c r="F10" s="299">
        <v>9372</v>
      </c>
      <c r="G10" s="300">
        <v>8526</v>
      </c>
      <c r="H10" s="301">
        <v>8364</v>
      </c>
      <c r="I10" s="301">
        <v>8347</v>
      </c>
      <c r="J10" s="302">
        <v>8433</v>
      </c>
      <c r="K10" s="297">
        <v>37741</v>
      </c>
      <c r="L10" s="127">
        <v>33670</v>
      </c>
    </row>
    <row r="11" spans="1:12" ht="13.4" customHeight="1" x14ac:dyDescent="0.25">
      <c r="A11" s="303"/>
      <c r="B11" s="296"/>
      <c r="C11" s="297"/>
      <c r="D11" s="298"/>
      <c r="E11" s="298"/>
      <c r="F11" s="299"/>
      <c r="G11" s="300"/>
      <c r="H11" s="301"/>
      <c r="I11" s="301"/>
      <c r="J11" s="302"/>
      <c r="K11" s="297"/>
      <c r="L11" s="140"/>
    </row>
    <row r="12" spans="1:12" ht="13.4" customHeight="1" x14ac:dyDescent="0.25">
      <c r="A12" s="295" t="s">
        <v>266</v>
      </c>
      <c r="B12" s="296">
        <v>1176</v>
      </c>
      <c r="C12" s="297">
        <v>1113</v>
      </c>
      <c r="D12" s="298">
        <v>1041</v>
      </c>
      <c r="E12" s="298">
        <v>1398</v>
      </c>
      <c r="F12" s="299">
        <v>1162</v>
      </c>
      <c r="G12" s="300">
        <v>1030</v>
      </c>
      <c r="H12" s="301">
        <v>1052</v>
      </c>
      <c r="I12" s="301">
        <v>1007</v>
      </c>
      <c r="J12" s="302">
        <v>962</v>
      </c>
      <c r="K12" s="297">
        <v>4714</v>
      </c>
      <c r="L12" s="127">
        <v>4051</v>
      </c>
    </row>
    <row r="13" spans="1:12" ht="13.4" customHeight="1" x14ac:dyDescent="0.25">
      <c r="A13" s="295" t="s">
        <v>267</v>
      </c>
      <c r="B13" s="296">
        <v>5299</v>
      </c>
      <c r="C13" s="297">
        <v>5828</v>
      </c>
      <c r="D13" s="298">
        <v>5089</v>
      </c>
      <c r="E13" s="298">
        <v>5110</v>
      </c>
      <c r="F13" s="299">
        <v>6491</v>
      </c>
      <c r="G13" s="300">
        <v>5296</v>
      </c>
      <c r="H13" s="301">
        <v>4949</v>
      </c>
      <c r="I13" s="301">
        <v>4711</v>
      </c>
      <c r="J13" s="302">
        <v>4739</v>
      </c>
      <c r="K13" s="297">
        <v>22518</v>
      </c>
      <c r="L13" s="127">
        <v>19695</v>
      </c>
    </row>
    <row r="14" spans="1:12" ht="13.4" customHeight="1" x14ac:dyDescent="0.25">
      <c r="A14" s="303" t="s">
        <v>268</v>
      </c>
      <c r="B14" s="296">
        <v>3171</v>
      </c>
      <c r="C14" s="297">
        <v>2862</v>
      </c>
      <c r="D14" s="298">
        <v>3356</v>
      </c>
      <c r="E14" s="298">
        <v>2572</v>
      </c>
      <c r="F14" s="299">
        <v>1719</v>
      </c>
      <c r="G14" s="300">
        <v>2200</v>
      </c>
      <c r="H14" s="301">
        <v>2363</v>
      </c>
      <c r="I14" s="301">
        <v>2629</v>
      </c>
      <c r="J14" s="302">
        <v>2732</v>
      </c>
      <c r="K14" s="297">
        <v>10509</v>
      </c>
      <c r="L14" s="127">
        <v>9924</v>
      </c>
    </row>
    <row r="15" spans="1:12" ht="13.4" customHeight="1" x14ac:dyDescent="0.25">
      <c r="A15" s="303"/>
      <c r="B15" s="296"/>
      <c r="C15" s="297"/>
      <c r="D15" s="298"/>
      <c r="E15" s="298"/>
      <c r="F15" s="299"/>
      <c r="G15" s="300"/>
      <c r="H15" s="301"/>
      <c r="I15" s="301"/>
      <c r="J15" s="302"/>
      <c r="K15" s="297"/>
      <c r="L15" s="140"/>
    </row>
    <row r="16" spans="1:12" ht="13.4" customHeight="1" x14ac:dyDescent="0.25">
      <c r="A16" s="295" t="s">
        <v>269</v>
      </c>
      <c r="B16" s="296">
        <v>872</v>
      </c>
      <c r="C16" s="297">
        <v>656</v>
      </c>
      <c r="D16" s="298">
        <v>829</v>
      </c>
      <c r="E16" s="298">
        <v>540</v>
      </c>
      <c r="F16" s="299">
        <v>726</v>
      </c>
      <c r="G16" s="300">
        <v>511</v>
      </c>
      <c r="H16" s="301">
        <v>451</v>
      </c>
      <c r="I16" s="301">
        <v>537</v>
      </c>
      <c r="J16" s="302">
        <v>533</v>
      </c>
      <c r="K16" s="297">
        <v>2751</v>
      </c>
      <c r="L16" s="127">
        <v>2032</v>
      </c>
    </row>
    <row r="17" spans="1:12" ht="13.4" customHeight="1" x14ac:dyDescent="0.25">
      <c r="A17" s="303" t="s">
        <v>270</v>
      </c>
      <c r="B17" s="296">
        <v>2299</v>
      </c>
      <c r="C17" s="297">
        <v>2206</v>
      </c>
      <c r="D17" s="298">
        <v>2527</v>
      </c>
      <c r="E17" s="298">
        <v>2032</v>
      </c>
      <c r="F17" s="299">
        <v>993</v>
      </c>
      <c r="G17" s="300">
        <v>1689</v>
      </c>
      <c r="H17" s="301">
        <v>1912</v>
      </c>
      <c r="I17" s="301">
        <v>2092</v>
      </c>
      <c r="J17" s="302">
        <v>2199</v>
      </c>
      <c r="K17" s="297">
        <v>7758</v>
      </c>
      <c r="L17" s="127">
        <v>7892</v>
      </c>
    </row>
    <row r="18" spans="1:12" ht="13.4" customHeight="1" x14ac:dyDescent="0.25">
      <c r="A18" s="304"/>
      <c r="B18" s="138"/>
      <c r="C18" s="139"/>
      <c r="D18" s="140"/>
      <c r="E18" s="140"/>
      <c r="F18" s="141"/>
      <c r="G18" s="139"/>
      <c r="H18" s="140"/>
      <c r="I18" s="140"/>
      <c r="J18" s="141"/>
      <c r="K18" s="305"/>
      <c r="L18" s="140"/>
    </row>
    <row r="19" spans="1:12" ht="13.4" customHeight="1" x14ac:dyDescent="0.25">
      <c r="A19" s="295" t="s">
        <v>271</v>
      </c>
      <c r="B19" s="296">
        <v>396</v>
      </c>
      <c r="C19" s="126">
        <v>352</v>
      </c>
      <c r="D19" s="127">
        <v>-9</v>
      </c>
      <c r="E19" s="298">
        <v>40</v>
      </c>
      <c r="F19" s="299">
        <v>1369</v>
      </c>
      <c r="G19" s="300">
        <v>430</v>
      </c>
      <c r="H19" s="301">
        <v>279</v>
      </c>
      <c r="I19" s="301">
        <v>13</v>
      </c>
      <c r="J19" s="302">
        <v>13</v>
      </c>
      <c r="K19" s="306">
        <v>1752</v>
      </c>
      <c r="L19" s="127">
        <v>735</v>
      </c>
    </row>
    <row r="20" spans="1:12" ht="13.4" customHeight="1" x14ac:dyDescent="0.25">
      <c r="A20" s="303" t="s">
        <v>272</v>
      </c>
      <c r="B20" s="296">
        <v>2695</v>
      </c>
      <c r="C20" s="297">
        <v>2558</v>
      </c>
      <c r="D20" s="298">
        <v>2518</v>
      </c>
      <c r="E20" s="298">
        <v>2072</v>
      </c>
      <c r="F20" s="299">
        <v>2362</v>
      </c>
      <c r="G20" s="300">
        <v>2119</v>
      </c>
      <c r="H20" s="301">
        <v>2191</v>
      </c>
      <c r="I20" s="301">
        <v>2105</v>
      </c>
      <c r="J20" s="302">
        <v>2212</v>
      </c>
      <c r="K20" s="297">
        <v>9510</v>
      </c>
      <c r="L20" s="127">
        <v>8627</v>
      </c>
    </row>
    <row r="21" spans="1:12" ht="13.4" customHeight="1" x14ac:dyDescent="0.25">
      <c r="A21" s="303"/>
      <c r="B21" s="138"/>
      <c r="C21" s="139"/>
      <c r="D21" s="140"/>
      <c r="E21" s="140"/>
      <c r="F21" s="141"/>
      <c r="G21" s="139"/>
      <c r="H21" s="140"/>
      <c r="I21" s="140"/>
      <c r="J21" s="141"/>
      <c r="K21" s="139"/>
      <c r="L21" s="140"/>
    </row>
    <row r="22" spans="1:12" ht="13.4" customHeight="1" x14ac:dyDescent="0.25">
      <c r="A22" s="295" t="s">
        <v>273</v>
      </c>
      <c r="B22" s="296">
        <v>12</v>
      </c>
      <c r="C22" s="126">
        <v>-13</v>
      </c>
      <c r="D22" s="298">
        <v>80</v>
      </c>
      <c r="E22" s="298">
        <v>56</v>
      </c>
      <c r="F22" s="128">
        <v>-154</v>
      </c>
      <c r="G22" s="300">
        <v>47</v>
      </c>
      <c r="H22" s="301">
        <v>36</v>
      </c>
      <c r="I22" s="301">
        <v>26</v>
      </c>
      <c r="J22" s="302">
        <v>25</v>
      </c>
      <c r="K22" s="126">
        <v>-31</v>
      </c>
      <c r="L22" s="127">
        <v>134</v>
      </c>
    </row>
    <row r="23" spans="1:12" ht="13.4" customHeight="1" x14ac:dyDescent="0.25">
      <c r="A23" s="295" t="s">
        <v>274</v>
      </c>
      <c r="B23" s="296">
        <v>22</v>
      </c>
      <c r="C23" s="297">
        <v>40</v>
      </c>
      <c r="D23" s="298">
        <v>43</v>
      </c>
      <c r="E23" s="298">
        <v>40</v>
      </c>
      <c r="F23" s="299">
        <v>37</v>
      </c>
      <c r="G23" s="300">
        <v>47</v>
      </c>
      <c r="H23" s="301">
        <v>38</v>
      </c>
      <c r="I23" s="301">
        <v>26</v>
      </c>
      <c r="J23" s="302">
        <v>25</v>
      </c>
      <c r="K23" s="297">
        <v>160</v>
      </c>
      <c r="L23" s="127">
        <v>136</v>
      </c>
    </row>
    <row r="24" spans="1:12" ht="13.4" customHeight="1" x14ac:dyDescent="0.25">
      <c r="A24" s="295"/>
      <c r="B24" s="138"/>
      <c r="C24" s="139"/>
      <c r="D24" s="140"/>
      <c r="E24" s="140"/>
      <c r="F24" s="141"/>
      <c r="G24" s="139"/>
      <c r="H24" s="140"/>
      <c r="I24" s="140"/>
      <c r="J24" s="141"/>
      <c r="K24" s="139"/>
      <c r="L24" s="140"/>
    </row>
    <row r="25" spans="1:12" ht="13.4" customHeight="1" x14ac:dyDescent="0.25">
      <c r="A25" s="295" t="s">
        <v>275</v>
      </c>
      <c r="B25" s="307">
        <v>2287</v>
      </c>
      <c r="C25" s="300">
        <v>2219</v>
      </c>
      <c r="D25" s="301">
        <v>2447</v>
      </c>
      <c r="E25" s="301">
        <v>1976</v>
      </c>
      <c r="F25" s="302">
        <v>1147</v>
      </c>
      <c r="G25" s="300">
        <v>1642</v>
      </c>
      <c r="H25" s="301">
        <v>1876</v>
      </c>
      <c r="I25" s="301">
        <v>2066</v>
      </c>
      <c r="J25" s="302">
        <v>2174</v>
      </c>
      <c r="K25" s="300">
        <v>7789</v>
      </c>
      <c r="L25" s="127">
        <v>7758</v>
      </c>
    </row>
    <row r="26" spans="1:12" ht="13.4" customHeight="1" x14ac:dyDescent="0.25">
      <c r="A26" s="156" t="s">
        <v>276</v>
      </c>
      <c r="B26" s="307">
        <v>132</v>
      </c>
      <c r="C26" s="300">
        <v>115</v>
      </c>
      <c r="D26" s="301">
        <v>134</v>
      </c>
      <c r="E26" s="301">
        <v>135</v>
      </c>
      <c r="F26" s="302">
        <v>122</v>
      </c>
      <c r="G26" s="300">
        <v>121</v>
      </c>
      <c r="H26" s="301">
        <v>120</v>
      </c>
      <c r="I26" s="301">
        <v>123</v>
      </c>
      <c r="J26" s="302">
        <v>108</v>
      </c>
      <c r="K26" s="300">
        <v>506</v>
      </c>
      <c r="L26" s="127">
        <v>472</v>
      </c>
    </row>
    <row r="27" spans="1:12" ht="13.4" customHeight="1" x14ac:dyDescent="0.25">
      <c r="A27" s="156" t="s">
        <v>277</v>
      </c>
      <c r="B27" s="307">
        <v>2155</v>
      </c>
      <c r="C27" s="300">
        <v>2104</v>
      </c>
      <c r="D27" s="301">
        <v>2313</v>
      </c>
      <c r="E27" s="301">
        <v>1841</v>
      </c>
      <c r="F27" s="302">
        <v>1025</v>
      </c>
      <c r="G27" s="300">
        <v>1521</v>
      </c>
      <c r="H27" s="301">
        <v>1756</v>
      </c>
      <c r="I27" s="301">
        <v>1943</v>
      </c>
      <c r="J27" s="302">
        <v>2066</v>
      </c>
      <c r="K27" s="300">
        <v>7283</v>
      </c>
      <c r="L27" s="127">
        <v>7286</v>
      </c>
    </row>
    <row r="28" spans="1:12" ht="13.4" customHeight="1" x14ac:dyDescent="0.25">
      <c r="A28" s="295" t="s">
        <v>278</v>
      </c>
      <c r="B28" s="307">
        <v>2673</v>
      </c>
      <c r="C28" s="300">
        <v>2518</v>
      </c>
      <c r="D28" s="301">
        <v>2475</v>
      </c>
      <c r="E28" s="301">
        <v>2032</v>
      </c>
      <c r="F28" s="302">
        <v>2325</v>
      </c>
      <c r="G28" s="300">
        <v>2072</v>
      </c>
      <c r="H28" s="301">
        <v>2153</v>
      </c>
      <c r="I28" s="301">
        <v>2079</v>
      </c>
      <c r="J28" s="302">
        <v>2187</v>
      </c>
      <c r="K28" s="300">
        <v>9350</v>
      </c>
      <c r="L28" s="127">
        <v>8491</v>
      </c>
    </row>
    <row r="29" spans="1:12" ht="13.4" customHeight="1" x14ac:dyDescent="0.25">
      <c r="A29" s="308" t="s">
        <v>279</v>
      </c>
      <c r="B29" s="307">
        <v>2541</v>
      </c>
      <c r="C29" s="300">
        <v>2403</v>
      </c>
      <c r="D29" s="301">
        <v>2341</v>
      </c>
      <c r="E29" s="301">
        <v>1897</v>
      </c>
      <c r="F29" s="302">
        <v>2203</v>
      </c>
      <c r="G29" s="300">
        <v>1951</v>
      </c>
      <c r="H29" s="301">
        <v>2033</v>
      </c>
      <c r="I29" s="301">
        <v>1956</v>
      </c>
      <c r="J29" s="302">
        <v>2079</v>
      </c>
      <c r="K29" s="300">
        <v>8844</v>
      </c>
      <c r="L29" s="127">
        <v>8019</v>
      </c>
    </row>
    <row r="30" spans="1:12" ht="13.4" customHeight="1" x14ac:dyDescent="0.25">
      <c r="A30" s="156" t="s">
        <v>280</v>
      </c>
      <c r="B30" s="307">
        <v>1</v>
      </c>
      <c r="C30" s="126">
        <v>5</v>
      </c>
      <c r="D30" s="127">
        <v>8</v>
      </c>
      <c r="E30" s="127">
        <v>1</v>
      </c>
      <c r="F30" s="128">
        <v>-7</v>
      </c>
      <c r="G30" s="126">
        <v>-3</v>
      </c>
      <c r="H30" s="127">
        <v>-16</v>
      </c>
      <c r="I30" s="127">
        <v>-15</v>
      </c>
      <c r="J30" s="128">
        <v>-15</v>
      </c>
      <c r="K30" s="300">
        <v>7</v>
      </c>
      <c r="L30" s="127">
        <v>-49</v>
      </c>
    </row>
    <row r="31" spans="1:12" ht="13.4" customHeight="1" x14ac:dyDescent="0.25">
      <c r="A31" s="309" t="s">
        <v>281</v>
      </c>
      <c r="B31" s="310">
        <v>2542</v>
      </c>
      <c r="C31" s="311">
        <v>2408</v>
      </c>
      <c r="D31" s="312">
        <v>2349</v>
      </c>
      <c r="E31" s="312">
        <v>1898</v>
      </c>
      <c r="F31" s="313">
        <v>2196</v>
      </c>
      <c r="G31" s="311">
        <v>1948</v>
      </c>
      <c r="H31" s="312">
        <v>2017</v>
      </c>
      <c r="I31" s="312">
        <v>1941</v>
      </c>
      <c r="J31" s="313">
        <v>2064</v>
      </c>
      <c r="K31" s="311">
        <v>8851</v>
      </c>
      <c r="L31" s="312">
        <v>7970</v>
      </c>
    </row>
    <row r="32" spans="1:12" ht="13.4" customHeight="1" x14ac:dyDescent="0.25">
      <c r="A32" s="314"/>
      <c r="B32" s="314"/>
      <c r="C32" s="314"/>
      <c r="D32" s="314"/>
      <c r="E32" s="314"/>
      <c r="F32" s="314"/>
      <c r="G32" s="314"/>
      <c r="H32" s="314"/>
      <c r="I32" s="314"/>
      <c r="J32" s="314"/>
      <c r="K32" s="314"/>
      <c r="L32" s="314"/>
    </row>
    <row r="33" spans="1:12" ht="10.4" customHeight="1" x14ac:dyDescent="0.25">
      <c r="A33" s="2483" t="s">
        <v>282</v>
      </c>
      <c r="B33" s="2484" t="s">
        <v>14</v>
      </c>
      <c r="C33" s="2484" t="s">
        <v>14</v>
      </c>
      <c r="D33" s="2484" t="s">
        <v>14</v>
      </c>
      <c r="E33" s="2484" t="s">
        <v>14</v>
      </c>
      <c r="F33" s="2484" t="s">
        <v>14</v>
      </c>
      <c r="G33" s="2484" t="s">
        <v>14</v>
      </c>
      <c r="H33" s="2484" t="s">
        <v>14</v>
      </c>
      <c r="I33" s="2484" t="s">
        <v>14</v>
      </c>
      <c r="J33" s="2484" t="s">
        <v>14</v>
      </c>
      <c r="K33" s="2484" t="s">
        <v>14</v>
      </c>
      <c r="L33" s="2484" t="s">
        <v>14</v>
      </c>
    </row>
    <row r="34" spans="1:12" ht="10.4" customHeight="1" x14ac:dyDescent="0.25">
      <c r="A34" s="2483" t="s">
        <v>283</v>
      </c>
      <c r="B34" s="2484" t="s">
        <v>14</v>
      </c>
      <c r="C34" s="2484" t="s">
        <v>14</v>
      </c>
      <c r="D34" s="2484" t="s">
        <v>14</v>
      </c>
      <c r="E34" s="2484" t="s">
        <v>14</v>
      </c>
      <c r="F34" s="2484" t="s">
        <v>14</v>
      </c>
      <c r="G34" s="2484" t="s">
        <v>14</v>
      </c>
      <c r="H34" s="2484" t="s">
        <v>14</v>
      </c>
      <c r="I34" s="2484" t="s">
        <v>14</v>
      </c>
      <c r="J34" s="2484" t="s">
        <v>14</v>
      </c>
      <c r="K34" s="2484" t="s">
        <v>14</v>
      </c>
      <c r="L34" s="2484" t="s">
        <v>14</v>
      </c>
    </row>
  </sheetData>
  <mergeCells count="5">
    <mergeCell ref="A2:L2"/>
    <mergeCell ref="G3:J3"/>
    <mergeCell ref="K3:L3"/>
    <mergeCell ref="A33:L33"/>
    <mergeCell ref="A34:L34"/>
  </mergeCells>
  <hyperlinks>
    <hyperlink ref="A1" location="ToC!A2" display="Back to Table of Contents" xr:uid="{A6475AB1-337C-415A-8099-68310891B121}"/>
  </hyperlinks>
  <pageMargins left="0.5" right="0.5" top="0.5" bottom="0.5" header="0.25" footer="0.25"/>
  <pageSetup scale="74" orientation="landscape" r:id="rId1"/>
  <headerFooter>
    <oddFooter>&amp;L&amp;G&amp;C&amp;"Scotia,Regular"&amp;9Supplementary Financial Information (SFI)&amp;R3&amp;"Scotia,Regular"&amp;7</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05D10-9F13-42F2-BFD9-DB1EC9A918FA}">
  <sheetPr>
    <pageSetUpPr fitToPage="1"/>
  </sheetPr>
  <dimension ref="A1:L48"/>
  <sheetViews>
    <sheetView showGridLines="0" zoomScaleNormal="100" workbookViewId="0"/>
  </sheetViews>
  <sheetFormatPr defaultRowHeight="12.5" x14ac:dyDescent="0.25"/>
  <cols>
    <col min="1" max="1" width="75.1796875" style="23" customWidth="1"/>
    <col min="2" max="8" width="8.7265625" style="23" customWidth="1"/>
    <col min="9" max="9" width="8.81640625" style="23" customWidth="1"/>
    <col min="10" max="10" width="8.7265625" style="23" customWidth="1"/>
    <col min="11" max="11" width="9.54296875" style="23" customWidth="1"/>
    <col min="12" max="12" width="8.7265625" style="23" customWidth="1"/>
    <col min="13" max="16384" width="8.7265625" style="23"/>
  </cols>
  <sheetData>
    <row r="1" spans="1:12" ht="20" customHeight="1" x14ac:dyDescent="0.25">
      <c r="A1" s="22" t="s">
        <v>12</v>
      </c>
    </row>
    <row r="2" spans="1:12" ht="24" customHeight="1" x14ac:dyDescent="0.25">
      <c r="A2" s="2513" t="s">
        <v>284</v>
      </c>
      <c r="B2" s="2513" t="s">
        <v>14</v>
      </c>
      <c r="C2" s="2513" t="s">
        <v>14</v>
      </c>
      <c r="D2" s="2513" t="s">
        <v>14</v>
      </c>
      <c r="E2" s="2513" t="s">
        <v>14</v>
      </c>
      <c r="F2" s="2513" t="s">
        <v>14</v>
      </c>
      <c r="G2" s="2513" t="s">
        <v>14</v>
      </c>
      <c r="H2" s="2513" t="s">
        <v>14</v>
      </c>
      <c r="I2" s="2513" t="s">
        <v>14</v>
      </c>
      <c r="J2" s="2513" t="s">
        <v>14</v>
      </c>
      <c r="K2" s="2513" t="s">
        <v>14</v>
      </c>
      <c r="L2" s="2514" t="s">
        <v>14</v>
      </c>
    </row>
    <row r="3" spans="1:12" ht="13.5" customHeight="1" x14ac:dyDescent="0.25">
      <c r="A3" s="315"/>
      <c r="B3" s="316"/>
      <c r="C3" s="317"/>
      <c r="D3" s="318"/>
      <c r="E3" s="318"/>
      <c r="F3" s="319"/>
      <c r="G3" s="2515"/>
      <c r="H3" s="2516" t="s">
        <v>14</v>
      </c>
      <c r="I3" s="2516" t="s">
        <v>14</v>
      </c>
      <c r="J3" s="2517" t="s">
        <v>14</v>
      </c>
      <c r="K3" s="2516" t="s">
        <v>165</v>
      </c>
      <c r="L3" s="2516" t="s">
        <v>14</v>
      </c>
    </row>
    <row r="4" spans="1:12" ht="13.5" customHeight="1" x14ac:dyDescent="0.25">
      <c r="A4" s="315"/>
      <c r="B4" s="320" t="s">
        <v>167</v>
      </c>
      <c r="C4" s="321" t="s">
        <v>168</v>
      </c>
      <c r="D4" s="322" t="s">
        <v>169</v>
      </c>
      <c r="E4" s="322" t="s">
        <v>170</v>
      </c>
      <c r="F4" s="323" t="s">
        <v>171</v>
      </c>
      <c r="G4" s="321" t="s">
        <v>172</v>
      </c>
      <c r="H4" s="322" t="s">
        <v>173</v>
      </c>
      <c r="I4" s="322" t="s">
        <v>174</v>
      </c>
      <c r="J4" s="323" t="s">
        <v>175</v>
      </c>
      <c r="K4" s="324">
        <v>2025</v>
      </c>
      <c r="L4" s="325">
        <v>2024</v>
      </c>
    </row>
    <row r="5" spans="1:12" ht="15" customHeight="1" x14ac:dyDescent="0.25">
      <c r="A5" s="326" t="s">
        <v>285</v>
      </c>
      <c r="B5" s="327"/>
      <c r="C5" s="328"/>
      <c r="D5" s="329"/>
      <c r="E5" s="329"/>
      <c r="F5" s="330"/>
      <c r="G5" s="328"/>
      <c r="H5" s="329"/>
      <c r="I5" s="329"/>
      <c r="J5" s="330"/>
      <c r="K5" s="331"/>
      <c r="L5" s="332"/>
    </row>
    <row r="6" spans="1:12" ht="15" customHeight="1" x14ac:dyDescent="0.25">
      <c r="A6" s="333" t="s">
        <v>286</v>
      </c>
      <c r="B6" s="334">
        <v>2734</v>
      </c>
      <c r="C6" s="335">
        <v>2672</v>
      </c>
      <c r="D6" s="336">
        <v>2641</v>
      </c>
      <c r="E6" s="337">
        <v>2524</v>
      </c>
      <c r="F6" s="338">
        <v>2647</v>
      </c>
      <c r="G6" s="339">
        <v>2635</v>
      </c>
      <c r="H6" s="340">
        <v>2577</v>
      </c>
      <c r="I6" s="340">
        <v>2482</v>
      </c>
      <c r="J6" s="341">
        <v>2491</v>
      </c>
      <c r="K6" s="339">
        <v>10484</v>
      </c>
      <c r="L6" s="342">
        <v>10185</v>
      </c>
    </row>
    <row r="7" spans="1:12" ht="15" customHeight="1" x14ac:dyDescent="0.25">
      <c r="A7" s="333" t="s">
        <v>287</v>
      </c>
      <c r="B7" s="334">
        <v>780</v>
      </c>
      <c r="C7" s="335">
        <v>735</v>
      </c>
      <c r="D7" s="336">
        <v>730</v>
      </c>
      <c r="E7" s="337">
        <v>711</v>
      </c>
      <c r="F7" s="338">
        <v>765</v>
      </c>
      <c r="G7" s="339">
        <v>684</v>
      </c>
      <c r="H7" s="340">
        <v>728</v>
      </c>
      <c r="I7" s="340">
        <v>702</v>
      </c>
      <c r="J7" s="341">
        <v>734</v>
      </c>
      <c r="K7" s="339">
        <v>2941</v>
      </c>
      <c r="L7" s="342">
        <v>2848</v>
      </c>
    </row>
    <row r="8" spans="1:12" ht="15" customHeight="1" x14ac:dyDescent="0.25">
      <c r="A8" s="343" t="s">
        <v>288</v>
      </c>
      <c r="B8" s="344">
        <v>659</v>
      </c>
      <c r="C8" s="335">
        <v>612</v>
      </c>
      <c r="D8" s="345">
        <v>618</v>
      </c>
      <c r="E8" s="346">
        <v>598</v>
      </c>
      <c r="F8" s="347">
        <v>608</v>
      </c>
      <c r="G8" s="348">
        <v>599</v>
      </c>
      <c r="H8" s="349">
        <v>610</v>
      </c>
      <c r="I8" s="349">
        <v>619</v>
      </c>
      <c r="J8" s="350">
        <v>635</v>
      </c>
      <c r="K8" s="339">
        <v>2436</v>
      </c>
      <c r="L8" s="351">
        <v>2463</v>
      </c>
    </row>
    <row r="9" spans="1:12" ht="15" customHeight="1" x14ac:dyDescent="0.25">
      <c r="A9" s="343" t="s">
        <v>289</v>
      </c>
      <c r="B9" s="344">
        <v>121</v>
      </c>
      <c r="C9" s="335">
        <v>123</v>
      </c>
      <c r="D9" s="345">
        <v>112</v>
      </c>
      <c r="E9" s="346">
        <v>113</v>
      </c>
      <c r="F9" s="347">
        <v>157</v>
      </c>
      <c r="G9" s="348">
        <v>85</v>
      </c>
      <c r="H9" s="349">
        <v>118</v>
      </c>
      <c r="I9" s="349">
        <v>83</v>
      </c>
      <c r="J9" s="350">
        <v>99</v>
      </c>
      <c r="K9" s="339">
        <v>505</v>
      </c>
      <c r="L9" s="351">
        <v>385</v>
      </c>
    </row>
    <row r="10" spans="1:12" ht="15" customHeight="1" x14ac:dyDescent="0.25">
      <c r="A10" s="352" t="s">
        <v>265</v>
      </c>
      <c r="B10" s="334">
        <v>3514</v>
      </c>
      <c r="C10" s="335">
        <v>3407</v>
      </c>
      <c r="D10" s="336">
        <v>3371</v>
      </c>
      <c r="E10" s="337">
        <v>3235</v>
      </c>
      <c r="F10" s="338">
        <v>3412</v>
      </c>
      <c r="G10" s="339">
        <v>3319</v>
      </c>
      <c r="H10" s="340">
        <v>3305</v>
      </c>
      <c r="I10" s="340">
        <v>3184</v>
      </c>
      <c r="J10" s="341">
        <v>3225</v>
      </c>
      <c r="K10" s="339">
        <v>13425</v>
      </c>
      <c r="L10" s="342">
        <v>13033</v>
      </c>
    </row>
    <row r="11" spans="1:12" ht="15" customHeight="1" x14ac:dyDescent="0.25">
      <c r="A11" s="333" t="s">
        <v>266</v>
      </c>
      <c r="B11" s="334">
        <v>576</v>
      </c>
      <c r="C11" s="335">
        <v>494</v>
      </c>
      <c r="D11" s="336">
        <v>456</v>
      </c>
      <c r="E11" s="337">
        <v>805</v>
      </c>
      <c r="F11" s="338">
        <v>538</v>
      </c>
      <c r="G11" s="339">
        <v>450</v>
      </c>
      <c r="H11" s="340">
        <v>435</v>
      </c>
      <c r="I11" s="340">
        <v>428</v>
      </c>
      <c r="J11" s="341">
        <v>378</v>
      </c>
      <c r="K11" s="339">
        <v>2293</v>
      </c>
      <c r="L11" s="342">
        <v>1691</v>
      </c>
    </row>
    <row r="12" spans="1:12" ht="15" customHeight="1" x14ac:dyDescent="0.25">
      <c r="A12" s="333" t="s">
        <v>290</v>
      </c>
      <c r="B12" s="334">
        <v>1615</v>
      </c>
      <c r="C12" s="335">
        <v>1617</v>
      </c>
      <c r="D12" s="336">
        <v>1596</v>
      </c>
      <c r="E12" s="337">
        <v>1581</v>
      </c>
      <c r="F12" s="338">
        <v>1611</v>
      </c>
      <c r="G12" s="339">
        <v>1578</v>
      </c>
      <c r="H12" s="340">
        <v>1528</v>
      </c>
      <c r="I12" s="340">
        <v>1520</v>
      </c>
      <c r="J12" s="341">
        <v>1499</v>
      </c>
      <c r="K12" s="339">
        <v>6405</v>
      </c>
      <c r="L12" s="342">
        <v>6125</v>
      </c>
    </row>
    <row r="13" spans="1:12" ht="15" customHeight="1" x14ac:dyDescent="0.25">
      <c r="A13" s="352" t="s">
        <v>268</v>
      </c>
      <c r="B13" s="334">
        <v>1323</v>
      </c>
      <c r="C13" s="335">
        <v>1296</v>
      </c>
      <c r="D13" s="336">
        <v>1319</v>
      </c>
      <c r="E13" s="337">
        <v>849</v>
      </c>
      <c r="F13" s="338">
        <v>1263</v>
      </c>
      <c r="G13" s="339">
        <v>1291</v>
      </c>
      <c r="H13" s="340">
        <v>1342</v>
      </c>
      <c r="I13" s="340">
        <v>1236</v>
      </c>
      <c r="J13" s="341">
        <v>1348</v>
      </c>
      <c r="K13" s="339">
        <v>4727</v>
      </c>
      <c r="L13" s="342">
        <v>5217</v>
      </c>
    </row>
    <row r="14" spans="1:12" ht="15" customHeight="1" x14ac:dyDescent="0.25">
      <c r="A14" s="333" t="s">
        <v>291</v>
      </c>
      <c r="B14" s="334">
        <v>363</v>
      </c>
      <c r="C14" s="335">
        <v>355</v>
      </c>
      <c r="D14" s="336">
        <v>361</v>
      </c>
      <c r="E14" s="337">
        <v>236</v>
      </c>
      <c r="F14" s="338">
        <v>350</v>
      </c>
      <c r="G14" s="339">
        <v>357</v>
      </c>
      <c r="H14" s="340">
        <v>365</v>
      </c>
      <c r="I14" s="340">
        <v>343</v>
      </c>
      <c r="J14" s="341">
        <v>375</v>
      </c>
      <c r="K14" s="339">
        <v>1302</v>
      </c>
      <c r="L14" s="342">
        <v>1440</v>
      </c>
    </row>
    <row r="15" spans="1:12" ht="15" customHeight="1" x14ac:dyDescent="0.25">
      <c r="A15" s="352" t="s">
        <v>292</v>
      </c>
      <c r="B15" s="334">
        <v>960</v>
      </c>
      <c r="C15" s="335">
        <v>941</v>
      </c>
      <c r="D15" s="336">
        <v>958</v>
      </c>
      <c r="E15" s="337">
        <v>613</v>
      </c>
      <c r="F15" s="338">
        <v>913</v>
      </c>
      <c r="G15" s="339">
        <v>934</v>
      </c>
      <c r="H15" s="340">
        <v>977</v>
      </c>
      <c r="I15" s="340">
        <v>893</v>
      </c>
      <c r="J15" s="341">
        <v>973</v>
      </c>
      <c r="K15" s="339">
        <v>3425</v>
      </c>
      <c r="L15" s="342">
        <v>3777</v>
      </c>
    </row>
    <row r="16" spans="1:12" ht="15" customHeight="1" x14ac:dyDescent="0.25">
      <c r="A16" s="352" t="s">
        <v>293</v>
      </c>
      <c r="B16" s="334">
        <v>960</v>
      </c>
      <c r="C16" s="353">
        <v>941</v>
      </c>
      <c r="D16" s="354">
        <v>958</v>
      </c>
      <c r="E16" s="355">
        <v>613</v>
      </c>
      <c r="F16" s="356">
        <v>913</v>
      </c>
      <c r="G16" s="339">
        <v>934</v>
      </c>
      <c r="H16" s="340">
        <v>977</v>
      </c>
      <c r="I16" s="340">
        <v>893</v>
      </c>
      <c r="J16" s="341">
        <v>973</v>
      </c>
      <c r="K16" s="339">
        <v>3425</v>
      </c>
      <c r="L16" s="342">
        <v>3777</v>
      </c>
    </row>
    <row r="17" spans="1:12" ht="15" customHeight="1" x14ac:dyDescent="0.25">
      <c r="A17" s="357" t="s">
        <v>294</v>
      </c>
      <c r="B17" s="320"/>
      <c r="C17" s="321"/>
      <c r="D17" s="322"/>
      <c r="E17" s="322"/>
      <c r="F17" s="323"/>
      <c r="G17" s="358"/>
      <c r="H17" s="359"/>
      <c r="I17" s="359"/>
      <c r="J17" s="360"/>
      <c r="K17" s="358"/>
      <c r="L17" s="359"/>
    </row>
    <row r="18" spans="1:12" ht="15" customHeight="1" x14ac:dyDescent="0.25">
      <c r="A18" s="361" t="s">
        <v>295</v>
      </c>
      <c r="B18" s="362">
        <v>2.3199999999999998</v>
      </c>
      <c r="C18" s="363">
        <v>2.2999999999999998</v>
      </c>
      <c r="D18" s="364">
        <v>2.29</v>
      </c>
      <c r="E18" s="364">
        <v>2.27</v>
      </c>
      <c r="F18" s="365">
        <v>2.31</v>
      </c>
      <c r="G18" s="366">
        <v>2.3199999999999998</v>
      </c>
      <c r="H18" s="367">
        <v>2.36</v>
      </c>
      <c r="I18" s="367">
        <v>2.41</v>
      </c>
      <c r="J18" s="368">
        <v>2.41</v>
      </c>
      <c r="K18" s="366">
        <v>2.29</v>
      </c>
      <c r="L18" s="367">
        <v>2.38</v>
      </c>
    </row>
    <row r="19" spans="1:12" ht="15" customHeight="1" x14ac:dyDescent="0.25">
      <c r="A19" s="333" t="s">
        <v>296</v>
      </c>
      <c r="B19" s="369">
        <v>0.4</v>
      </c>
      <c r="C19" s="370">
        <v>0.38</v>
      </c>
      <c r="D19" s="371">
        <v>0.4</v>
      </c>
      <c r="E19" s="371">
        <v>0.38</v>
      </c>
      <c r="F19" s="372">
        <v>0.37</v>
      </c>
      <c r="G19" s="373">
        <v>0.37</v>
      </c>
      <c r="H19" s="374">
        <v>0.28999999999999998</v>
      </c>
      <c r="I19" s="374">
        <v>0.33</v>
      </c>
      <c r="J19" s="375">
        <v>0.28999999999999998</v>
      </c>
      <c r="K19" s="373">
        <v>0.38</v>
      </c>
      <c r="L19" s="374">
        <v>0.32</v>
      </c>
    </row>
    <row r="20" spans="1:12" ht="15" customHeight="1" x14ac:dyDescent="0.25">
      <c r="A20" s="333" t="s">
        <v>297</v>
      </c>
      <c r="B20" s="376">
        <v>18.100000000000001</v>
      </c>
      <c r="C20" s="377">
        <v>17.8</v>
      </c>
      <c r="D20" s="378">
        <v>18.399999999999999</v>
      </c>
      <c r="E20" s="379">
        <v>12</v>
      </c>
      <c r="F20" s="380">
        <v>16.7</v>
      </c>
      <c r="G20" s="381">
        <v>17.5</v>
      </c>
      <c r="H20" s="382">
        <v>18.899999999999999</v>
      </c>
      <c r="I20" s="382">
        <v>17.7</v>
      </c>
      <c r="J20" s="383">
        <v>19.3</v>
      </c>
      <c r="K20" s="381">
        <v>16.3</v>
      </c>
      <c r="L20" s="382">
        <v>18.3</v>
      </c>
    </row>
    <row r="21" spans="1:12" ht="15" customHeight="1" x14ac:dyDescent="0.25">
      <c r="A21" s="333" t="s">
        <v>298</v>
      </c>
      <c r="B21" s="369">
        <v>0.49</v>
      </c>
      <c r="C21" s="370">
        <v>0.43</v>
      </c>
      <c r="D21" s="371">
        <v>0.4</v>
      </c>
      <c r="E21" s="371">
        <v>0.72</v>
      </c>
      <c r="F21" s="372">
        <v>0.47</v>
      </c>
      <c r="G21" s="373">
        <v>0.4</v>
      </c>
      <c r="H21" s="374">
        <v>0.39</v>
      </c>
      <c r="I21" s="374">
        <v>0.4</v>
      </c>
      <c r="J21" s="375">
        <v>0.34</v>
      </c>
      <c r="K21" s="373">
        <v>0.5</v>
      </c>
      <c r="L21" s="374">
        <v>0.38</v>
      </c>
    </row>
    <row r="22" spans="1:12" ht="15" customHeight="1" x14ac:dyDescent="0.25">
      <c r="A22" s="333" t="s">
        <v>299</v>
      </c>
      <c r="B22" s="369">
        <v>0.47</v>
      </c>
      <c r="C22" s="373">
        <v>0.41</v>
      </c>
      <c r="D22" s="371">
        <v>0.39</v>
      </c>
      <c r="E22" s="371">
        <v>0.44</v>
      </c>
      <c r="F22" s="372">
        <v>0.43</v>
      </c>
      <c r="G22" s="373">
        <v>0.41</v>
      </c>
      <c r="H22" s="374">
        <v>0.3</v>
      </c>
      <c r="I22" s="374">
        <v>0.37</v>
      </c>
      <c r="J22" s="375">
        <v>0.33</v>
      </c>
      <c r="K22" s="373">
        <v>0.41</v>
      </c>
      <c r="L22" s="374">
        <v>0.35</v>
      </c>
    </row>
    <row r="23" spans="1:12" ht="15" customHeight="1" x14ac:dyDescent="0.25">
      <c r="A23" s="333" t="s">
        <v>300</v>
      </c>
      <c r="B23" s="376">
        <v>46</v>
      </c>
      <c r="C23" s="384">
        <v>47.5</v>
      </c>
      <c r="D23" s="385">
        <v>47.3</v>
      </c>
      <c r="E23" s="386">
        <v>48.8</v>
      </c>
      <c r="F23" s="387">
        <v>47.3</v>
      </c>
      <c r="G23" s="381">
        <v>47.5</v>
      </c>
      <c r="H23" s="382">
        <v>46.2</v>
      </c>
      <c r="I23" s="382">
        <v>47.7</v>
      </c>
      <c r="J23" s="383">
        <v>46.5</v>
      </c>
      <c r="K23" s="381">
        <v>47.7</v>
      </c>
      <c r="L23" s="382">
        <v>47</v>
      </c>
    </row>
    <row r="24" spans="1:12" ht="15" customHeight="1" x14ac:dyDescent="0.25">
      <c r="A24" s="357" t="s">
        <v>301</v>
      </c>
      <c r="B24" s="320"/>
      <c r="C24" s="321"/>
      <c r="D24" s="322"/>
      <c r="E24" s="322"/>
      <c r="F24" s="323"/>
      <c r="G24" s="358"/>
      <c r="H24" s="359"/>
      <c r="I24" s="359"/>
      <c r="J24" s="360"/>
      <c r="K24" s="358"/>
      <c r="L24" s="359"/>
    </row>
    <row r="25" spans="1:12" ht="15" customHeight="1" x14ac:dyDescent="0.25">
      <c r="A25" s="388" t="s">
        <v>302</v>
      </c>
      <c r="B25" s="389">
        <v>293.39999999999998</v>
      </c>
      <c r="C25" s="390">
        <v>287</v>
      </c>
      <c r="D25" s="391">
        <v>283.8</v>
      </c>
      <c r="E25" s="392">
        <v>282.7</v>
      </c>
      <c r="F25" s="393">
        <v>278.89999999999998</v>
      </c>
      <c r="G25" s="394">
        <v>274.7</v>
      </c>
      <c r="H25" s="395">
        <v>270.8</v>
      </c>
      <c r="I25" s="395">
        <v>267.60000000000002</v>
      </c>
      <c r="J25" s="396">
        <v>268.5</v>
      </c>
      <c r="K25" s="397">
        <v>283.10000000000002</v>
      </c>
      <c r="L25" s="398">
        <v>270.39999999999998</v>
      </c>
    </row>
    <row r="26" spans="1:12" ht="15" customHeight="1" x14ac:dyDescent="0.25">
      <c r="A26" s="399" t="s">
        <v>303</v>
      </c>
      <c r="B26" s="400">
        <v>73.7</v>
      </c>
      <c r="C26" s="401">
        <v>73.599999999999994</v>
      </c>
      <c r="D26" s="402">
        <v>73.599999999999994</v>
      </c>
      <c r="E26" s="403">
        <v>73.599999999999994</v>
      </c>
      <c r="F26" s="404">
        <v>74.300000000000011</v>
      </c>
      <c r="G26" s="405">
        <v>74.599999999999994</v>
      </c>
      <c r="H26" s="406">
        <v>74.2</v>
      </c>
      <c r="I26" s="406">
        <v>73.8</v>
      </c>
      <c r="J26" s="407">
        <v>73.7</v>
      </c>
      <c r="K26" s="405">
        <v>73.8</v>
      </c>
      <c r="L26" s="406">
        <v>74.099999999999994</v>
      </c>
    </row>
    <row r="27" spans="1:12" ht="15" customHeight="1" x14ac:dyDescent="0.25">
      <c r="A27" s="399" t="s">
        <v>304</v>
      </c>
      <c r="B27" s="400">
        <v>9.6</v>
      </c>
      <c r="C27" s="401">
        <v>9.6</v>
      </c>
      <c r="D27" s="402">
        <v>9.4</v>
      </c>
      <c r="E27" s="403">
        <v>9.1999999999999993</v>
      </c>
      <c r="F27" s="404">
        <v>9.5</v>
      </c>
      <c r="G27" s="405">
        <v>9.5</v>
      </c>
      <c r="H27" s="406">
        <v>9.3000000000000007</v>
      </c>
      <c r="I27" s="406">
        <v>8.9</v>
      </c>
      <c r="J27" s="407">
        <v>8.8000000000000007</v>
      </c>
      <c r="K27" s="405">
        <v>9.4</v>
      </c>
      <c r="L27" s="406">
        <v>9.1</v>
      </c>
    </row>
    <row r="28" spans="1:12" ht="15" customHeight="1" x14ac:dyDescent="0.25">
      <c r="A28" s="399" t="s">
        <v>305</v>
      </c>
      <c r="B28" s="400">
        <v>93</v>
      </c>
      <c r="C28" s="401">
        <v>93.5</v>
      </c>
      <c r="D28" s="402">
        <v>94</v>
      </c>
      <c r="E28" s="403">
        <v>93.4</v>
      </c>
      <c r="F28" s="404">
        <v>94.3</v>
      </c>
      <c r="G28" s="405">
        <v>95.1</v>
      </c>
      <c r="H28" s="406">
        <v>94.3</v>
      </c>
      <c r="I28" s="406">
        <v>92.1</v>
      </c>
      <c r="J28" s="407">
        <v>91.3</v>
      </c>
      <c r="K28" s="405">
        <v>93.8</v>
      </c>
      <c r="L28" s="406">
        <v>93.2</v>
      </c>
    </row>
    <row r="29" spans="1:12" ht="15" customHeight="1" x14ac:dyDescent="0.25">
      <c r="A29" s="408" t="s">
        <v>306</v>
      </c>
      <c r="B29" s="400">
        <v>469.7</v>
      </c>
      <c r="C29" s="401">
        <v>463.7</v>
      </c>
      <c r="D29" s="402">
        <v>460.8</v>
      </c>
      <c r="E29" s="403">
        <v>458.9</v>
      </c>
      <c r="F29" s="404">
        <v>457</v>
      </c>
      <c r="G29" s="409">
        <v>453.9</v>
      </c>
      <c r="H29" s="410">
        <v>448.6</v>
      </c>
      <c r="I29" s="410">
        <v>442.4</v>
      </c>
      <c r="J29" s="411">
        <v>442.3</v>
      </c>
      <c r="K29" s="412">
        <v>460.1</v>
      </c>
      <c r="L29" s="406">
        <v>446.8</v>
      </c>
    </row>
    <row r="30" spans="1:12" ht="15" customHeight="1" x14ac:dyDescent="0.25">
      <c r="A30" s="408" t="s">
        <v>307</v>
      </c>
      <c r="B30" s="400">
        <v>2</v>
      </c>
      <c r="C30" s="401">
        <v>2.5</v>
      </c>
      <c r="D30" s="402">
        <v>2.2999999999999998</v>
      </c>
      <c r="E30" s="403">
        <v>2.5</v>
      </c>
      <c r="F30" s="404">
        <v>2.9</v>
      </c>
      <c r="G30" s="409">
        <v>2.9</v>
      </c>
      <c r="H30" s="410">
        <v>2.6</v>
      </c>
      <c r="I30" s="410">
        <v>2.5</v>
      </c>
      <c r="J30" s="411">
        <v>2.6</v>
      </c>
      <c r="K30" s="412">
        <v>2.6</v>
      </c>
      <c r="L30" s="406">
        <v>2.7</v>
      </c>
    </row>
    <row r="31" spans="1:12" ht="15" customHeight="1" x14ac:dyDescent="0.25">
      <c r="A31" s="413" t="s">
        <v>308</v>
      </c>
      <c r="B31" s="400">
        <v>471.7</v>
      </c>
      <c r="C31" s="401">
        <v>466.2</v>
      </c>
      <c r="D31" s="402">
        <v>463.1</v>
      </c>
      <c r="E31" s="403">
        <v>461.4</v>
      </c>
      <c r="F31" s="404">
        <v>459.9</v>
      </c>
      <c r="G31" s="409">
        <v>456.8</v>
      </c>
      <c r="H31" s="410">
        <v>451.2</v>
      </c>
      <c r="I31" s="410">
        <v>444.9</v>
      </c>
      <c r="J31" s="411">
        <v>444.9</v>
      </c>
      <c r="K31" s="412">
        <v>462.7</v>
      </c>
      <c r="L31" s="406">
        <v>449.5</v>
      </c>
    </row>
    <row r="32" spans="1:12" ht="15" customHeight="1" x14ac:dyDescent="0.25">
      <c r="A32" s="408" t="s">
        <v>309</v>
      </c>
      <c r="B32" s="400">
        <v>233.3</v>
      </c>
      <c r="C32" s="401">
        <v>235.9</v>
      </c>
      <c r="D32" s="402">
        <v>237.9</v>
      </c>
      <c r="E32" s="403">
        <v>238.6</v>
      </c>
      <c r="F32" s="404">
        <v>239</v>
      </c>
      <c r="G32" s="409">
        <v>237.1</v>
      </c>
      <c r="H32" s="410">
        <v>233</v>
      </c>
      <c r="I32" s="410">
        <v>231.4</v>
      </c>
      <c r="J32" s="411">
        <v>229.3</v>
      </c>
      <c r="K32" s="412">
        <v>237.8</v>
      </c>
      <c r="L32" s="406">
        <v>232.7</v>
      </c>
    </row>
    <row r="33" spans="1:12" ht="15" customHeight="1" x14ac:dyDescent="0.25">
      <c r="A33" s="408" t="s">
        <v>310</v>
      </c>
      <c r="B33" s="400">
        <v>138.5</v>
      </c>
      <c r="C33" s="401">
        <v>138.9</v>
      </c>
      <c r="D33" s="402">
        <v>138.80000000000001</v>
      </c>
      <c r="E33" s="403">
        <v>140.4</v>
      </c>
      <c r="F33" s="404">
        <v>141.69999999999999</v>
      </c>
      <c r="G33" s="409">
        <v>141.5</v>
      </c>
      <c r="H33" s="410">
        <v>137.80000000000001</v>
      </c>
      <c r="I33" s="410">
        <v>130.5</v>
      </c>
      <c r="J33" s="411">
        <v>129</v>
      </c>
      <c r="K33" s="412">
        <v>140</v>
      </c>
      <c r="L33" s="406">
        <v>134.69999999999999</v>
      </c>
    </row>
    <row r="34" spans="1:12" ht="15" customHeight="1" x14ac:dyDescent="0.25">
      <c r="A34" s="413" t="s">
        <v>311</v>
      </c>
      <c r="B34" s="400">
        <v>371.8</v>
      </c>
      <c r="C34" s="401">
        <v>374.8</v>
      </c>
      <c r="D34" s="402">
        <v>376.7</v>
      </c>
      <c r="E34" s="403">
        <v>379</v>
      </c>
      <c r="F34" s="404">
        <v>380.7</v>
      </c>
      <c r="G34" s="409">
        <v>378.6</v>
      </c>
      <c r="H34" s="410">
        <v>370.8</v>
      </c>
      <c r="I34" s="410">
        <v>361.9</v>
      </c>
      <c r="J34" s="411">
        <v>358.3</v>
      </c>
      <c r="K34" s="412">
        <v>377.8</v>
      </c>
      <c r="L34" s="406">
        <v>367.4</v>
      </c>
    </row>
    <row r="35" spans="1:12" ht="15" customHeight="1" x14ac:dyDescent="0.25">
      <c r="A35" s="408" t="s">
        <v>312</v>
      </c>
      <c r="B35" s="400">
        <v>6.4</v>
      </c>
      <c r="C35" s="401">
        <v>4.3</v>
      </c>
      <c r="D35" s="402">
        <v>4.5</v>
      </c>
      <c r="E35" s="403">
        <v>4.5999999999999996</v>
      </c>
      <c r="F35" s="404">
        <v>5</v>
      </c>
      <c r="G35" s="409">
        <v>6.6</v>
      </c>
      <c r="H35" s="410">
        <v>18.2</v>
      </c>
      <c r="I35" s="410">
        <v>27.2</v>
      </c>
      <c r="J35" s="383">
        <v>34.200000000000003</v>
      </c>
      <c r="K35" s="412">
        <v>4.5999999999999996</v>
      </c>
      <c r="L35" s="406">
        <v>21.6</v>
      </c>
    </row>
    <row r="36" spans="1:12" ht="15" customHeight="1" x14ac:dyDescent="0.25">
      <c r="A36" s="414" t="s">
        <v>313</v>
      </c>
      <c r="B36" s="415">
        <v>378.2</v>
      </c>
      <c r="C36" s="416">
        <v>379.1</v>
      </c>
      <c r="D36" s="417">
        <v>381.2</v>
      </c>
      <c r="E36" s="418">
        <v>383.6</v>
      </c>
      <c r="F36" s="419">
        <v>385.7</v>
      </c>
      <c r="G36" s="420">
        <v>385.2</v>
      </c>
      <c r="H36" s="421">
        <v>389</v>
      </c>
      <c r="I36" s="421">
        <v>389.1</v>
      </c>
      <c r="J36" s="422">
        <v>392.5</v>
      </c>
      <c r="K36" s="423">
        <v>382.4</v>
      </c>
      <c r="L36" s="424">
        <v>389</v>
      </c>
    </row>
    <row r="37" spans="1:12" ht="15" customHeight="1" x14ac:dyDescent="0.25">
      <c r="A37" s="357" t="s">
        <v>314</v>
      </c>
      <c r="B37" s="425"/>
      <c r="C37" s="321"/>
      <c r="D37" s="322"/>
      <c r="E37" s="322"/>
      <c r="F37" s="323"/>
      <c r="G37" s="358"/>
      <c r="H37" s="359"/>
      <c r="I37" s="359"/>
      <c r="J37" s="360"/>
      <c r="K37" s="358"/>
      <c r="L37" s="359"/>
    </row>
    <row r="38" spans="1:12" ht="15" customHeight="1" x14ac:dyDescent="0.35">
      <c r="A38" s="408" t="s">
        <v>315</v>
      </c>
      <c r="B38" s="426">
        <v>21146</v>
      </c>
      <c r="C38" s="427">
        <v>21019</v>
      </c>
      <c r="D38" s="428">
        <v>21617</v>
      </c>
      <c r="E38" s="428">
        <v>21619</v>
      </c>
      <c r="F38" s="429">
        <v>21461</v>
      </c>
      <c r="G38" s="427">
        <v>21427</v>
      </c>
      <c r="H38" s="428">
        <v>21610</v>
      </c>
      <c r="I38" s="428">
        <v>21644</v>
      </c>
      <c r="J38" s="429">
        <v>21595</v>
      </c>
      <c r="K38" s="430"/>
      <c r="L38" s="431"/>
    </row>
    <row r="39" spans="1:12" ht="15" customHeight="1" x14ac:dyDescent="0.35">
      <c r="A39" s="408" t="s">
        <v>316</v>
      </c>
      <c r="B39" s="426">
        <v>895</v>
      </c>
      <c r="C39" s="427">
        <v>892</v>
      </c>
      <c r="D39" s="428">
        <v>891</v>
      </c>
      <c r="E39" s="428">
        <v>890</v>
      </c>
      <c r="F39" s="429">
        <v>892</v>
      </c>
      <c r="G39" s="427">
        <v>898</v>
      </c>
      <c r="H39" s="428">
        <v>914</v>
      </c>
      <c r="I39" s="428">
        <v>937</v>
      </c>
      <c r="J39" s="429">
        <v>949</v>
      </c>
      <c r="K39" s="432"/>
      <c r="L39" s="433"/>
    </row>
    <row r="40" spans="1:12" ht="15" customHeight="1" x14ac:dyDescent="0.35">
      <c r="A40" s="434" t="s">
        <v>243</v>
      </c>
      <c r="B40" s="435">
        <v>3556</v>
      </c>
      <c r="C40" s="436">
        <v>3542</v>
      </c>
      <c r="D40" s="437">
        <v>3550</v>
      </c>
      <c r="E40" s="437">
        <v>3555</v>
      </c>
      <c r="F40" s="438">
        <v>3562</v>
      </c>
      <c r="G40" s="436">
        <v>3578</v>
      </c>
      <c r="H40" s="437">
        <v>3627</v>
      </c>
      <c r="I40" s="437">
        <v>3682</v>
      </c>
      <c r="J40" s="438">
        <v>3697</v>
      </c>
      <c r="K40" s="439"/>
      <c r="L40" s="440"/>
    </row>
    <row r="41" spans="1:12" ht="13" customHeight="1" x14ac:dyDescent="0.25">
      <c r="A41" s="441"/>
      <c r="B41" s="442"/>
      <c r="C41" s="442"/>
      <c r="D41" s="442"/>
      <c r="E41" s="442"/>
      <c r="F41" s="442"/>
      <c r="G41" s="442"/>
      <c r="H41" s="442"/>
      <c r="I41" s="442"/>
      <c r="J41" s="442"/>
      <c r="K41" s="442"/>
      <c r="L41" s="442"/>
    </row>
    <row r="42" spans="1:12" ht="10.4" customHeight="1" x14ac:dyDescent="0.25">
      <c r="A42" s="2518" t="s">
        <v>317</v>
      </c>
      <c r="B42" s="2519" t="s">
        <v>14</v>
      </c>
      <c r="C42" s="2519" t="s">
        <v>14</v>
      </c>
      <c r="D42" s="2519" t="s">
        <v>14</v>
      </c>
      <c r="E42" s="2519" t="s">
        <v>14</v>
      </c>
      <c r="F42" s="2519" t="s">
        <v>14</v>
      </c>
      <c r="G42" s="2519" t="s">
        <v>14</v>
      </c>
      <c r="H42" s="2519" t="s">
        <v>14</v>
      </c>
      <c r="I42" s="2519" t="s">
        <v>14</v>
      </c>
      <c r="J42" s="2519" t="s">
        <v>14</v>
      </c>
      <c r="K42" s="2519" t="s">
        <v>14</v>
      </c>
      <c r="L42" s="443"/>
    </row>
    <row r="43" spans="1:12" ht="10.4" customHeight="1" x14ac:dyDescent="0.25">
      <c r="A43" s="2518" t="s">
        <v>318</v>
      </c>
      <c r="B43" s="2519" t="s">
        <v>14</v>
      </c>
      <c r="C43" s="2519" t="s">
        <v>14</v>
      </c>
      <c r="D43" s="2519" t="s">
        <v>14</v>
      </c>
      <c r="E43" s="2519" t="s">
        <v>14</v>
      </c>
      <c r="F43" s="2519" t="s">
        <v>14</v>
      </c>
      <c r="G43" s="2519" t="s">
        <v>14</v>
      </c>
      <c r="H43" s="2519" t="s">
        <v>14</v>
      </c>
      <c r="I43" s="2519" t="s">
        <v>14</v>
      </c>
      <c r="J43" s="2519" t="s">
        <v>14</v>
      </c>
      <c r="K43" s="2519" t="s">
        <v>14</v>
      </c>
      <c r="L43" s="443"/>
    </row>
    <row r="44" spans="1:12" ht="10.4" customHeight="1" x14ac:dyDescent="0.25">
      <c r="A44" s="443" t="s">
        <v>319</v>
      </c>
      <c r="B44" s="443"/>
      <c r="C44" s="443"/>
      <c r="D44" s="443"/>
      <c r="E44" s="443"/>
      <c r="F44" s="443"/>
      <c r="G44" s="443"/>
      <c r="H44" s="443"/>
      <c r="I44" s="443"/>
      <c r="J44" s="443"/>
      <c r="K44" s="443"/>
      <c r="L44" s="443"/>
    </row>
    <row r="45" spans="1:12" ht="10.4" customHeight="1" x14ac:dyDescent="0.25">
      <c r="A45" s="443" t="s">
        <v>320</v>
      </c>
      <c r="B45" s="443"/>
      <c r="C45" s="443"/>
      <c r="D45" s="443"/>
      <c r="E45" s="443"/>
      <c r="F45" s="443"/>
      <c r="G45" s="443"/>
      <c r="H45" s="443"/>
      <c r="I45" s="443"/>
      <c r="J45" s="443"/>
      <c r="K45" s="443"/>
      <c r="L45" s="443"/>
    </row>
    <row r="46" spans="1:12" ht="8.5" customHeight="1" x14ac:dyDescent="0.25">
      <c r="A46" s="444" t="s">
        <v>321</v>
      </c>
      <c r="B46" s="444"/>
      <c r="C46" s="444"/>
      <c r="D46" s="444"/>
      <c r="E46" s="444"/>
      <c r="F46" s="444"/>
      <c r="G46" s="444"/>
      <c r="H46" s="444"/>
      <c r="I46" s="444"/>
      <c r="J46" s="444"/>
      <c r="K46" s="444"/>
      <c r="L46" s="444"/>
    </row>
    <row r="47" spans="1:12" ht="14.5" customHeight="1" x14ac:dyDescent="0.25">
      <c r="A47" s="445"/>
      <c r="B47" s="445"/>
      <c r="C47" s="445"/>
      <c r="D47" s="445"/>
      <c r="E47" s="445"/>
      <c r="F47" s="445"/>
      <c r="G47" s="445"/>
      <c r="H47" s="445"/>
      <c r="I47" s="445"/>
      <c r="J47" s="445"/>
      <c r="K47" s="445"/>
      <c r="L47" s="445"/>
    </row>
    <row r="48" spans="1:12" ht="10.4" customHeight="1" x14ac:dyDescent="0.25">
      <c r="A48" s="445"/>
      <c r="B48" s="445"/>
      <c r="C48" s="445"/>
      <c r="D48" s="445"/>
      <c r="E48" s="445"/>
      <c r="F48" s="445"/>
      <c r="G48" s="445"/>
      <c r="H48" s="445"/>
      <c r="I48" s="445"/>
      <c r="J48" s="445"/>
      <c r="K48" s="445"/>
      <c r="L48" s="445"/>
    </row>
  </sheetData>
  <mergeCells count="5">
    <mergeCell ref="A2:L2"/>
    <mergeCell ref="G3:J3"/>
    <mergeCell ref="K3:L3"/>
    <mergeCell ref="A42:K42"/>
    <mergeCell ref="A43:K43"/>
  </mergeCells>
  <hyperlinks>
    <hyperlink ref="A1" location="ToC!A2" display="Back to Table of Contents" xr:uid="{E5AFB117-6AF3-4EE6-AD0B-79D870ABE5EA}"/>
  </hyperlinks>
  <pageMargins left="0.5" right="0.5" top="0.5" bottom="0.5" header="0.25" footer="0.25"/>
  <pageSetup scale="74" orientation="landscape" r:id="rId1"/>
  <headerFooter>
    <oddFooter>&amp;L&amp;G&amp;C&amp;"Scotia,Regular"&amp;9Supplementary Financial Information (SFI)&amp;R4&amp;"Scotia,Regular"&amp;7</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2</vt:i4>
      </vt:variant>
    </vt:vector>
  </HeadingPairs>
  <TitlesOfParts>
    <vt:vector size="46" baseType="lpstr">
      <vt:lpstr>Cover</vt:lpstr>
      <vt:lpstr>ToC</vt:lpstr>
      <vt:lpstr>Notes_1</vt:lpstr>
      <vt:lpstr>Notes_2</vt:lpstr>
      <vt:lpstr>EDTF</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Cover!Cover</vt:lpstr>
      <vt:lpstr>Cover!Print_Area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Q126_Supplementary_Financial_Information-EN.xlsx</dc:title>
  <dc:creator>Wang, Christina (Jue)</dc:creator>
  <cp:lastModifiedBy>Modh, Urvi</cp:lastModifiedBy>
  <dcterms:created xsi:type="dcterms:W3CDTF">2026-02-23T16:47:49Z</dcterms:created>
  <dcterms:modified xsi:type="dcterms:W3CDTF">2026-02-24T00:35:47Z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