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activeTab="2"/>
  </bookViews>
  <sheets>
    <sheet name="Disclaimer" sheetId="13" r:id="rId1"/>
    <sheet name="Introduction" sheetId="21" r:id="rId2"/>
    <sheet name="A. HTT General" sheetId="8" r:id="rId3"/>
    <sheet name="B1. HTT Mortgage Assets" sheetId="9" r:id="rId4"/>
    <sheet name="C. HTT Harmonised Glossary" sheetId="12" r:id="rId5"/>
    <sheet name="D1. NTT" sheetId="19" r:id="rId6"/>
    <sheet name=" D2. NTT Pool" sheetId="20" r:id="rId7"/>
  </sheets>
  <externalReferences>
    <externalReference r:id="rId8"/>
    <externalReference r:id="rId9"/>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Introduction!$B$2:$J$36</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D99" i="8" l="1"/>
  <c r="D98" i="8"/>
  <c r="D97" i="8"/>
  <c r="D96" i="8"/>
  <c r="D95" i="8"/>
  <c r="D94" i="8"/>
  <c r="C99" i="8"/>
  <c r="C98" i="8"/>
  <c r="C97" i="8"/>
  <c r="C96" i="8"/>
  <c r="C95" i="8"/>
  <c r="C94" i="8"/>
  <c r="C93" i="8"/>
  <c r="A198" i="19" l="1"/>
  <c r="C3" i="19"/>
  <c r="E3" i="20" s="1"/>
  <c r="C2" i="19"/>
  <c r="E2" i="20" s="1"/>
  <c r="D192" i="19"/>
  <c r="D191" i="19"/>
  <c r="D190" i="19"/>
  <c r="D185" i="19"/>
  <c r="D181" i="19"/>
  <c r="D176" i="19"/>
  <c r="D174" i="19"/>
  <c r="D169" i="19"/>
  <c r="D168" i="19"/>
  <c r="D163" i="19"/>
  <c r="D161" i="19"/>
  <c r="D160" i="19"/>
  <c r="D155" i="19"/>
  <c r="D153" i="19"/>
  <c r="D47" i="19"/>
  <c r="A17" i="19" l="1"/>
  <c r="A13" i="19"/>
  <c r="A9" i="19"/>
  <c r="A5" i="19"/>
  <c r="B27" i="19" l="1"/>
  <c r="G43" i="19"/>
  <c r="G42" i="19"/>
  <c r="G41" i="19"/>
  <c r="G40" i="19"/>
  <c r="G39" i="19"/>
  <c r="G38" i="19"/>
  <c r="G37" i="19"/>
  <c r="G36" i="19"/>
  <c r="G35" i="19"/>
  <c r="G34" i="19"/>
  <c r="G33" i="19"/>
  <c r="G32" i="19"/>
  <c r="G31" i="19"/>
  <c r="G30" i="19"/>
  <c r="G29" i="19"/>
  <c r="G28" i="19"/>
  <c r="G27" i="19"/>
  <c r="G26" i="19"/>
  <c r="G25" i="19"/>
  <c r="C277" i="9" l="1"/>
  <c r="A129" i="20" l="1"/>
  <c r="A133" i="20"/>
  <c r="A294" i="20"/>
  <c r="A293" i="20"/>
  <c r="A292" i="20"/>
  <c r="A276" i="20"/>
  <c r="A275" i="20"/>
  <c r="A274" i="20"/>
  <c r="A273" i="20"/>
  <c r="A272" i="20"/>
  <c r="A130" i="20"/>
  <c r="A72" i="20" l="1"/>
  <c r="A71" i="20"/>
  <c r="A70" i="20"/>
  <c r="A69" i="20"/>
  <c r="A68" i="20"/>
  <c r="A67" i="20"/>
  <c r="A66" i="20"/>
  <c r="C36" i="9"/>
  <c r="D198" i="19" l="1"/>
  <c r="B198" i="19"/>
  <c r="A241" i="19"/>
  <c r="A238" i="19"/>
  <c r="A237" i="19"/>
  <c r="A236" i="19"/>
  <c r="A235" i="19"/>
  <c r="A234" i="19"/>
  <c r="A233" i="19"/>
  <c r="A230" i="19"/>
  <c r="A229" i="19"/>
  <c r="A228" i="19"/>
  <c r="A227" i="19"/>
  <c r="A226" i="19"/>
  <c r="A225" i="19"/>
  <c r="A224" i="19"/>
  <c r="A223" i="19"/>
  <c r="A222" i="19"/>
  <c r="A221" i="19"/>
  <c r="A220" i="19"/>
  <c r="D182" i="19"/>
  <c r="D180" i="19"/>
  <c r="D179" i="19"/>
  <c r="G156" i="19"/>
  <c r="G155" i="19"/>
  <c r="G154" i="19"/>
  <c r="G153" i="19"/>
  <c r="D159" i="19"/>
  <c r="D158" i="19"/>
  <c r="D157" i="19"/>
  <c r="D156" i="19"/>
  <c r="D151" i="19"/>
  <c r="F43" i="19" l="1"/>
  <c r="F42" i="19"/>
  <c r="F41" i="19"/>
  <c r="F40" i="19"/>
  <c r="F39" i="19"/>
  <c r="F38" i="19"/>
  <c r="F37" i="19"/>
  <c r="F36" i="19"/>
  <c r="F35" i="19"/>
  <c r="F34" i="19"/>
  <c r="F33" i="19"/>
  <c r="F32" i="19"/>
  <c r="F31" i="19"/>
  <c r="F30" i="19"/>
  <c r="F29" i="19"/>
  <c r="F28" i="19"/>
  <c r="F27" i="19"/>
  <c r="F26" i="19"/>
  <c r="F25" i="19"/>
  <c r="E43" i="19"/>
  <c r="E42" i="19"/>
  <c r="E41" i="19"/>
  <c r="E40" i="19"/>
  <c r="E39" i="19"/>
  <c r="E38" i="19"/>
  <c r="E37" i="19"/>
  <c r="E36" i="19"/>
  <c r="E35" i="19"/>
  <c r="E34" i="19"/>
  <c r="E33" i="19"/>
  <c r="E32" i="19"/>
  <c r="E31" i="19"/>
  <c r="E30" i="19"/>
  <c r="E29" i="19"/>
  <c r="E28" i="19"/>
  <c r="E27" i="19"/>
  <c r="E26" i="19"/>
  <c r="E25" i="19"/>
  <c r="D43" i="19"/>
  <c r="D42" i="19"/>
  <c r="C142" i="8" s="1"/>
  <c r="D41" i="19"/>
  <c r="D40" i="19"/>
  <c r="D39" i="19"/>
  <c r="D38" i="19"/>
  <c r="D37" i="19"/>
  <c r="D36" i="19"/>
  <c r="D35" i="19"/>
  <c r="D34" i="19"/>
  <c r="D33" i="19"/>
  <c r="D32" i="19"/>
  <c r="D31" i="19"/>
  <c r="D30" i="19"/>
  <c r="D29" i="19"/>
  <c r="D28" i="19"/>
  <c r="C139" i="8" s="1"/>
  <c r="D27" i="19"/>
  <c r="D26" i="19"/>
  <c r="D25" i="19"/>
  <c r="C43" i="19"/>
  <c r="C42" i="19"/>
  <c r="C41" i="19"/>
  <c r="C40" i="19"/>
  <c r="C39" i="19"/>
  <c r="C38" i="19"/>
  <c r="C37" i="19"/>
  <c r="C36" i="19"/>
  <c r="C35" i="19"/>
  <c r="C34" i="19"/>
  <c r="C33" i="19"/>
  <c r="C32" i="19"/>
  <c r="C31" i="19"/>
  <c r="C30" i="19"/>
  <c r="C29" i="19"/>
  <c r="C28" i="19"/>
  <c r="C27" i="19"/>
  <c r="C26" i="19"/>
  <c r="C25" i="19"/>
  <c r="B25" i="19"/>
  <c r="B26" i="19"/>
  <c r="B28" i="19"/>
  <c r="B29" i="19"/>
  <c r="B30" i="19"/>
  <c r="B31" i="19"/>
  <c r="B32" i="19"/>
  <c r="B33" i="19"/>
  <c r="B34" i="19"/>
  <c r="B35" i="19"/>
  <c r="B36" i="19"/>
  <c r="B37" i="19"/>
  <c r="B38" i="19"/>
  <c r="B39" i="19"/>
  <c r="B40" i="19"/>
  <c r="B41" i="19"/>
  <c r="B42" i="19"/>
  <c r="D45" i="19"/>
  <c r="C138" i="8" l="1"/>
  <c r="C153" i="8"/>
  <c r="C145" i="8"/>
  <c r="B43" i="19"/>
  <c r="F174" i="9" l="1"/>
  <c r="F173" i="9"/>
  <c r="F172" i="9"/>
  <c r="F171" i="9"/>
  <c r="F170" i="9"/>
  <c r="F162" i="9"/>
  <c r="F160" i="9"/>
  <c r="C161" i="9"/>
  <c r="F161" i="9" s="1"/>
  <c r="F152" i="9"/>
  <c r="B111" i="9" l="1"/>
  <c r="B110" i="9"/>
  <c r="B109" i="9"/>
  <c r="B108" i="9"/>
  <c r="B107" i="9"/>
  <c r="B106" i="9"/>
  <c r="B105" i="9"/>
  <c r="B104" i="9"/>
  <c r="B103" i="9"/>
  <c r="B102" i="9"/>
  <c r="B101" i="9"/>
  <c r="B100" i="9"/>
  <c r="B99" i="9"/>
  <c r="F75" i="9"/>
  <c r="F76" i="9"/>
  <c r="F74" i="9"/>
  <c r="F79" i="9"/>
  <c r="F80" i="9"/>
  <c r="F81" i="9"/>
  <c r="F82" i="9"/>
  <c r="F83" i="9"/>
  <c r="F84" i="9"/>
  <c r="F85" i="9"/>
  <c r="F86" i="9"/>
  <c r="F87" i="9"/>
  <c r="F72" i="9"/>
  <c r="F46" i="9"/>
  <c r="F47" i="9"/>
  <c r="F48" i="9"/>
  <c r="F49" i="9"/>
  <c r="F50" i="9"/>
  <c r="F51" i="9"/>
  <c r="F52" i="9"/>
  <c r="F53" i="9"/>
  <c r="F54" i="9"/>
  <c r="F55" i="9"/>
  <c r="F56" i="9"/>
  <c r="F57" i="9"/>
  <c r="F58" i="9"/>
  <c r="F59" i="9"/>
  <c r="F60" i="9"/>
  <c r="F61" i="9"/>
  <c r="F62" i="9"/>
  <c r="F63" i="9"/>
  <c r="F64" i="9"/>
  <c r="F65" i="9"/>
  <c r="F66" i="9"/>
  <c r="F67" i="9"/>
  <c r="F68" i="9"/>
  <c r="F69" i="9"/>
  <c r="F70" i="9"/>
  <c r="F71" i="9"/>
  <c r="F45" i="9"/>
  <c r="F78" i="9"/>
  <c r="D85" i="9"/>
  <c r="D84" i="9" s="1"/>
  <c r="D83" i="9" s="1"/>
  <c r="D82" i="9" s="1"/>
  <c r="D81" i="9" s="1"/>
  <c r="D80" i="9" s="1"/>
  <c r="D79" i="9" s="1"/>
  <c r="D78" i="9" s="1"/>
  <c r="D86" i="9"/>
  <c r="D87" i="9"/>
  <c r="S186" i="20" l="1"/>
  <c r="R186" i="20"/>
  <c r="Q186" i="20"/>
  <c r="P186" i="20"/>
  <c r="C200" i="9"/>
  <c r="D200" i="9"/>
  <c r="C199" i="9"/>
  <c r="D199" i="9"/>
  <c r="C198" i="9"/>
  <c r="D198" i="9"/>
  <c r="C197" i="9"/>
  <c r="D197" i="9"/>
  <c r="C196" i="9"/>
  <c r="D196" i="9"/>
  <c r="C195" i="9"/>
  <c r="D195" i="9"/>
  <c r="C194" i="9"/>
  <c r="D194" i="9"/>
  <c r="C193" i="9"/>
  <c r="D193" i="9"/>
  <c r="C192" i="9"/>
  <c r="D192" i="9"/>
  <c r="C191" i="9"/>
  <c r="D191" i="9"/>
  <c r="C190" i="9"/>
  <c r="D190" i="9"/>
  <c r="C72" i="8"/>
  <c r="C71" i="8"/>
  <c r="C70" i="8"/>
  <c r="A132" i="20"/>
  <c r="C248" i="9"/>
  <c r="D248" i="9"/>
  <c r="C247" i="9"/>
  <c r="D247" i="9"/>
  <c r="C246" i="9"/>
  <c r="D246" i="9"/>
  <c r="C241" i="9"/>
  <c r="D241" i="9"/>
  <c r="C260" i="9"/>
  <c r="C262" i="9"/>
  <c r="C151" i="9"/>
  <c r="F151" i="9" s="1"/>
  <c r="C150" i="9"/>
  <c r="F150" i="9" s="1"/>
  <c r="C111" i="9"/>
  <c r="F111" i="9" s="1"/>
  <c r="C110" i="9"/>
  <c r="F110" i="9" s="1"/>
  <c r="C109" i="9"/>
  <c r="F109" i="9" s="1"/>
  <c r="C108" i="9"/>
  <c r="F108" i="9" s="1"/>
  <c r="C107" i="9"/>
  <c r="F107" i="9" s="1"/>
  <c r="C106" i="9"/>
  <c r="F106" i="9" s="1"/>
  <c r="C105" i="9"/>
  <c r="F105" i="9" s="1"/>
  <c r="C104" i="9"/>
  <c r="F104" i="9" s="1"/>
  <c r="C103" i="9"/>
  <c r="F103" i="9" s="1"/>
  <c r="C102" i="9"/>
  <c r="F102" i="9" s="1"/>
  <c r="C101" i="9"/>
  <c r="F101" i="9" s="1"/>
  <c r="C100" i="9"/>
  <c r="F100" i="9" s="1"/>
  <c r="C99" i="9"/>
  <c r="F99" i="9" s="1"/>
  <c r="C89" i="8"/>
  <c r="D89" i="8" s="1"/>
  <c r="C238" i="9"/>
  <c r="C187" i="9"/>
  <c r="C28" i="9"/>
  <c r="F28" i="9" s="1"/>
  <c r="D46" i="8"/>
  <c r="F45" i="8"/>
  <c r="D49" i="19"/>
  <c r="C49" i="19"/>
  <c r="B49" i="19"/>
  <c r="A49" i="19"/>
  <c r="C39" i="8"/>
  <c r="G24" i="19"/>
  <c r="F24" i="19"/>
  <c r="E24" i="19"/>
  <c r="D24" i="19"/>
  <c r="C24" i="19"/>
  <c r="B24" i="19"/>
  <c r="A24" i="19"/>
  <c r="D23" i="19"/>
  <c r="B23" i="19"/>
  <c r="A23" i="19"/>
  <c r="A21" i="19"/>
  <c r="G9" i="21"/>
  <c r="B3" i="19"/>
  <c r="B2" i="19"/>
  <c r="B1" i="19"/>
  <c r="D244" i="9" l="1"/>
  <c r="D242" i="9"/>
  <c r="D245" i="9"/>
  <c r="C242" i="9"/>
  <c r="C243" i="9"/>
  <c r="C244" i="9"/>
  <c r="C245" i="9"/>
  <c r="C73" i="8"/>
  <c r="C74" i="8"/>
  <c r="C75" i="8"/>
  <c r="C53" i="8"/>
  <c r="C38" i="8"/>
  <c r="F227" i="8" s="1"/>
  <c r="F36" i="9"/>
  <c r="C115" i="8"/>
  <c r="C12" i="9"/>
  <c r="D243" i="9"/>
  <c r="C180" i="9"/>
  <c r="F180" i="9" s="1"/>
  <c r="C164" i="8"/>
  <c r="C165" i="8"/>
  <c r="C17" i="8"/>
  <c r="G10" i="21"/>
  <c r="G227" i="8"/>
  <c r="G226" i="8"/>
  <c r="G225" i="8"/>
  <c r="G224" i="8"/>
  <c r="G223" i="8"/>
  <c r="G222" i="8"/>
  <c r="G221" i="8"/>
  <c r="G219" i="8"/>
  <c r="G218" i="8"/>
  <c r="G217" i="8"/>
  <c r="F224" i="8" l="1"/>
  <c r="F219" i="8"/>
  <c r="F225" i="8"/>
  <c r="F221" i="8"/>
  <c r="F226" i="8"/>
  <c r="F222" i="8"/>
  <c r="F217" i="8"/>
  <c r="F218" i="8"/>
  <c r="F223" i="8"/>
  <c r="D45" i="8"/>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F73" i="9" s="1"/>
  <c r="F44" i="9" s="1"/>
  <c r="D77" i="9"/>
  <c r="C77" i="9"/>
  <c r="D73" i="9"/>
  <c r="C73"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G297" i="9"/>
  <c r="G82" i="8"/>
  <c r="G105" i="8"/>
  <c r="G78" i="8"/>
  <c r="G101"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104" i="8"/>
  <c r="G102" i="8"/>
  <c r="G220" i="8"/>
  <c r="F230" i="9"/>
  <c r="F248" i="9"/>
  <c r="F246" i="9"/>
  <c r="F244" i="9"/>
  <c r="F242" i="9"/>
  <c r="F247" i="9"/>
  <c r="F243" i="9"/>
  <c r="F295" i="9"/>
  <c r="F311" i="9"/>
  <c r="F13" i="9"/>
  <c r="F16" i="9"/>
  <c r="F20" i="9"/>
  <c r="F24"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<sst xmlns="http://schemas.openxmlformats.org/spreadsheetml/2006/main" count="2459" uniqueCount="1586">
  <si>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</si>
  <si>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</si>
  <si>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</si>
  <si>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</si>
  <si>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</si>
  <si>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</si>
  <si>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</si>
  <si>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</si>
  <si>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</si>
  <si>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</si>
  <si>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</si>
  <si>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</si>
  <si>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</si>
  <si>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</si>
  <si>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</si>
  <si>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</si>
  <si>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</si>
  <si>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</si>
  <si>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</si>
  <si>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</si>
  <si>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</si>
  <si>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</si>
  <si>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</si>
  <si>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</si>
  <si>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</si>
  <si>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</si>
  <si>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</si>
  <si>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</si>
  <si>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</si>
  <si>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</si>
  <si>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</si>
  <si>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</si>
  <si>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</si>
  <si>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</si>
  <si>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</si>
  <si>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</si>
  <si>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</si>
  <si>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</si>
  <si>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</si>
  <si>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</si>
  <si>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</si>
  <si>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</si>
  <si>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</si>
  <si>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</si>
  <si>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</si>
  <si>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</si>
  <si>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</si>
  <si>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</si>
  <si>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</si>
  <si>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</si>
  <si>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</si>
  <si>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</si>
  <si>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</si>
  <si>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</si>
  <si>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</si>
  <si>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</si>
  <si>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</si>
  <si>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</si>
  <si>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</si>
  <si>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</si>
  <si>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</si>
  <si>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</si>
  <si>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</si>
  <si>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</si>
  <si>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</si>
  <si>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</si>
  <si>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</si>
  <si>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</si>
  <si>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</si>
  <si>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</si>
  <si>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</si>
  <si>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</si>
  <si>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</si>
  <si>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</si>
  <si>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</si>
  <si>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</si>
  <si>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</si>
  <si>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</si>
  <si>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</si>
  <si>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</si>
  <si>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</si>
  <si>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</si>
  <si>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</si>
  <si>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</si>
  <si>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</si>
  <si>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</si>
  <si>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</si>
  <si>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</si>
  <si>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</si>
  <si>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</si>
  <si>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</si>
  <si>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</si>
  <si>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</si>
  <si>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</si>
  <si>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</si>
  <si>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</si>
  <si>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</si>
  <si>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</si>
  <si>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</si>
  <si>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</si>
  <si>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</si>
  <si>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</si>
  <si>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</si>
  <si>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</si>
  <si>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</si>
  <si>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</si>
  <si>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</si>
  <si>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</si>
  <si>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</si>
  <si>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</si>
  <si>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</si>
  <si>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</si>
  <si>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</si>
  <si>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</si>
  <si>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</si>
  <si>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</si>
  <si>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</si>
  <si>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</si>
  <si>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</si>
  <si>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</si>
  <si>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</si>
  <si>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</si>
  <si>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</si>
  <si>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</si>
  <si>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</si>
  <si>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</si>
  <si>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</si>
  <si>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</si>
  <si>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</si>
  <si>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</si>
  <si>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</si>
  <si>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</si>
  <si>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</si>
  <si>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</si>
  <si>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</si>
  <si>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</si>
  <si>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</si>
  <si>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</si>
  <si>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</si>
  <si>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</si>
  <si>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</si>
  <si>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</si>
  <si>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</si>
  <si>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</si>
  <si>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</si>
  <si>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</si>
  <si>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</si>
  <si>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</si>
  <si>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</si>
  <si>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</si>
  <si>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</si>
  <si>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</si>
  <si>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</si>
  <si>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</si>
  <si>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</si>
  <si>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</si>
  <si>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</si>
  <si>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</si>
  <si>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</si>
  <si>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</si>
  <si>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</si>
  <si>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</si>
  <si>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</si>
  <si>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</si>
  <si>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</si>
  <si>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</si>
  <si>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</si>
  <si>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</si>
  <si>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</si>
  <si>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</si>
  <si>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</si>
  <si>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</si>
  <si>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</si>
  <si>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</si>
  <si>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</si>
  <si>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</si>
  <si>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</si>
  <si>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</si>
  <si>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</si>
  <si>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</si>
  <si>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</si>
  <si>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</si>
  <si>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</si>
  <si>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</si>
  <si>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</si>
  <si>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</si>
  <si>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</si>
  <si>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</si>
  <si>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</si>
  <si>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</si>
  <si>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</si>
  <si>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</si>
  <si>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</si>
  <si>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</si>
  <si>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</si>
  <si>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</si>
  <si>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</si>
  <si>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</si>
  <si>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</si>
  <si>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</si>
  <si>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</si>
  <si>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</si>
  <si>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</si>
  <si>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</si>
  <si>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</si>
  <si>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</si>
  <si>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</si>
  <si>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</si>
  <si>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</si>
  <si>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</si>
  <si>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</si>
  <si>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</si>
  <si>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</si>
  <si>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</si>
  <si>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</si>
  <si>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</si>
  <si>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</si>
  <si>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</si>
  <si>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</si>
  <si>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</si>
  <si>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</si>
  <si>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</si>
  <si>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</si>
  <si>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</si>
  <si>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</si>
  <si>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</si>
  <si>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</si>
  <si>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</si>
  <si>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</si>
  <si>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</si>
  <si>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</si>
  <si>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</si>
  <si>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</si>
  <si>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</si>
  <si>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</si>
  <si>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</si>
  <si>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</si>
  <si>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</si>
  <si>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</si>
  <si>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</si>
  <si>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</si>
  <si>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</si>
  <si>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</si>
  <si>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</si>
  <si>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</si>
  <si>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</si>
  <si>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</si>
  <si>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</si>
  <si>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</si>
  <si>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</si>
  <si>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</si>
  <si>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</si>
  <si>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</si>
  <si>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</si>
  <si>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</si>
  <si>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</si>
  <si>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</si>
  <si>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</si>
  <si>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</si>
  <si>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</si>
  <si>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</si>
  <si>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</si>
  <si>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</si>
  <si>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</si>
  <si>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</si>
  <si>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</si>
  <si>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</si>
  <si>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</si>
  <si>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</si>
  <si>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</si>
  <si>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</si>
  <si>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</si>
  <si>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</si>
  <si>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</si>
  <si>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</si>
  <si>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</si>
  <si>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</si>
  <si>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</si>
  <si>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</si>
  <si>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</si>
  <si>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</si>
  <si>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</si>
  <si>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</si>
  <si>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</si>
  <si>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</si>
  <si>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</si>
  <si>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</si>
  <si>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</si>
  <si>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</si>
  <si>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</si>
  <si>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</si>
  <si>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</si>
  <si>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</si>
  <si>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</si>
  <si>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</si>
  <si>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</si>
  <si>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</si>
  <si>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</si>
  <si>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</si>
  <si>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</si>
  <si>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</si>
  <si>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</si>
  <si>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</si>
  <si>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</si>
  <si>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</si>
  <si>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</si>
  <si>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</si>
  <si>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</si>
  <si>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</si>
  <si>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</si>
  <si>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</si>
  <si>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</si>
  <si>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</si>
  <si>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</si>
  <si>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</si>
  <si>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</si>
  <si>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</si>
  <si>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</si>
  <si>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</si>
  <si>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</si>
  <si>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</si>
  <si>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</si>
  <si>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</si>
  <si>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</si>
  <si>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</si>
  <si>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</si>
  <si>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</si>
  <si>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</si>
  <si>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</si>
  <si>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</si>
  <si>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</si>
  <si>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</si>
  <si>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</si>
  <si>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</si>
  <si>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</si>
  <si>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</si>
  <si>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</si>
  <si>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</si>
  <si>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</si>
  <si>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</si>
  <si>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</si>
  <si>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</si>
  <si>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</si>
  <si>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</si>
  <si>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</si>
  <si>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</si>
  <si>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</si>
  <si>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</si>
  <si>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</si>
  <si>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</si>
  <si>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</si>
  <si>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</si>
  <si>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</si>
  <si>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</si>
  <si>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</si>
  <si>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</si>
  <si>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</si>
  <si>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</si>
  <si>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</si>
  <si>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</si>
  <si>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</si>
  <si>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</si>
  <si>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</si>
  <si>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</si>
  <si>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</si>
  <si>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</si>
  <si>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</si>
  <si>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</si>
  <si>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</si>
  <si>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</si>
  <si>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</si>
  <si>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</si>
  <si>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</si>
  <si>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</si>
  <si>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</si>
  <si>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</si>
  <si>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</si>
  <si>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</si>
  <si>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</si>
  <si>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</si>
  <si>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</si>
  <si>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</si>
  <si>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</si>
  <si>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</si>
  <si>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</si>
  <si>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</si>
  <si>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</si>
  <si>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</si>
  <si>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</si>
  <si>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</si>
  <si>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</si>
  <si>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</si>
  <si>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</si>
  <si>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</si>
  <si>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</si>
  <si>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</si>
  <si>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</si>
  <si>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</si>
  <si>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</si>
  <si>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</si>
  <si>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</si>
  <si>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</si>
  <si>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</si>
  <si>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</si>
  <si>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</si>
  <si>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</si>
  <si>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</si>
  <si>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</si>
  <si>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</si>
  <si>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</si>
  <si>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</si>
  <si>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</si>
  <si>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</si>
  <si>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</si>
  <si>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</si>
  <si>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</si>
  <si>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</si>
  <si>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</si>
  <si>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</si>
  <si>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</si>
  <si>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</si>
  <si>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</si>
  <si>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</si>
  <si>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</si>
  <si>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</si>
  <si>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</si>
  <si>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</si>
  <si>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</si>
  <si>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</si>
  <si>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</si>
  <si>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</si>
  <si>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</si>
  <si>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</si>
  <si>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</si>
  <si>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</si>
  <si>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</si>
  <si>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</si>
  <si>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</si>
  <si>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</si>
  <si>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</si>
  <si>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</si>
  <si>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</si>
  <si>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</si>
  <si>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</si>
  <si>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</si>
  <si>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</si>
  <si>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</si>
  <si>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</si>
  <si>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</si>
  <si>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</si>
  <si>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</si>
  <si>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</si>
  <si>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</si>
  <si>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</si>
  <si>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</si>
  <si>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</si>
  <si>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</si>
  <si>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</si>
  <si>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</si>
  <si>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</si>
  <si>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</si>
  <si>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</si>
  <si>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</si>
  <si>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</si>
  <si>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</si>
  <si>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</si>
  <si>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</si>
  <si>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</si>
  <si>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</si>
  <si>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</si>
  <si>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</si>
  <si>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</si>
  <si>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</si>
  <si>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</si>
  <si>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</si>
  <si>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</si>
  <si>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</si>
  <si>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</si>
  <si>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</si>
  <si>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</si>
  <si>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</si>
  <si>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</si>
  <si>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</si>
  <si>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</si>
  <si>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</si>
  <si>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</si>
  <si>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</si>
  <si>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</si>
  <si>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</si>
  <si>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</si>
  <si>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</si>
  <si>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</si>
  <si>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</si>
  <si>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</si>
  <si>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</si>
  <si>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</si>
  <si>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</si>
  <si>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</si>
  <si>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</si>
  <si>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</si>
  <si>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</si>
  <si>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</si>
  <si>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</si>
  <si>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</si>
  <si>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</si>
  <si>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</si>
  <si>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</si>
  <si>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</si>
  <si>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</si>
  <si>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</si>
  <si>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</si>
  <si>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</si>
  <si>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</si>
  <si>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</si>
  <si>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</si>
  <si>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</si>
  <si>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</si>
  <si>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</si>
  <si>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</si>
  <si>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</si>
  <si>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</si>
  <si>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</si>
  <si>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</si>
  <si>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</si>
  <si>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</si>
  <si>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</si>
  <si>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</si>
  <si>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</si>
  <si>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</si>
  <si>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</si>
  <si>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</si>
  <si>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</si>
  <si>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</si>
  <si>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</si>
  <si>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</si>
  <si>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</si>
  <si>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</si>
  <si>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</si>
  <si>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</si>
  <si>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</si>
  <si>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</si>
  <si>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</si>
  <si>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</si>
  <si>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</si>
  <si>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</si>
  <si>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</si>
  <si>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</si>
  <si>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</si>
  <si>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</si>
  <si>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</si>
  <si>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</si>
  <si>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</si>
  <si>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</si>
  <si>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</si>
  <si>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</si>
  <si>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</si>
  <si>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</si>
  <si>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</si>
  <si>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</si>
  <si>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</si>
  <si>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</si>
  <si>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</si>
  <si>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</si>
  <si>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</si>
  <si>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</si>
  <si>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</si>
  <si>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</si>
  <si>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</si>
  <si>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</si>
  <si>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</si>
  <si>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</si>
  <si>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</si>
  <si>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</si>
  <si>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</si>
  <si>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</si>
  <si>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</si>
  <si>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</si>
  <si>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</si>
  <si>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</si>
  <si>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</si>
  <si>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</si>
  <si>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</si>
  <si>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</si>
  <si>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</si>
  <si>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</si>
  <si>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</si>
  <si>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</si>
  <si>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</si>
  <si>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</si>
  <si>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</si>
  <si>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</si>
  <si>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</si>
  <si>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</si>
  <si>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</si>
  <si>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</si>
  <si>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</si>
  <si>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</si>
  <si>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</si>
  <si>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</si>
  <si>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</si>
  <si>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</si>
  <si>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</si>
  <si>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</si>
  <si>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</si>
  <si>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</si>
  <si>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</si>
  <si>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</si>
  <si>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</si>
  <si>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</si>
  <si>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</si>
  <si>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</si>
  <si>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</si>
  <si>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</si>
  <si>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</si>
  <si>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</si>
  <si>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</si>
  <si>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</si>
  <si>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</si>
  <si>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</si>
  <si>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</si>
  <si>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</si>
  <si>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</si>
  <si>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</si>
  <si>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</si>
  <si>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</si>
  <si>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</si>
  <si>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</si>
  <si>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</si>
  <si>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</si>
  <si>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</si>
  <si>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</si>
  <si>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</si>
  <si>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</si>
  <si>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</si>
  <si>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</si>
  <si>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</si>
  <si>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</si>
  <si>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</si>
  <si>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</si>
  <si>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</si>
  <si>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</si>
  <si>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</si>
  <si>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</si>
  <si>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</si>
  <si>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</si>
  <si>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</si>
  <si>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</si>
  <si>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</si>
  <si>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</si>
  <si>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</si>
  <si>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</si>
  <si>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</si>
  <si>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</si>
  <si>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</si>
  <si>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</si>
  <si>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</si>
  <si>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</si>
  <si>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</si>
  <si>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</si>
  <si>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</si>
  <si>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</si>
  <si>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</si>
  <si>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</si>
  <si>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</si>
  <si>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</si>
  <si>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</si>
  <si>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</si>
  <si>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</si>
  <si>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</si>
  <si>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</si>
  <si>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</si>
  <si>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</si>
  <si>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</si>
  <si>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</si>
  <si>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</si>
  <si>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</si>
  <si>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</si>
  <si>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</si>
  <si>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</si>
  <si>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</si>
  <si>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</si>
  <si>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</si>
  <si>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</si>
  <si>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</si>
  <si>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</si>
  <si>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</si>
  <si>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</si>
  <si>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</si>
  <si>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</si>
  <si>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</si>
  <si>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</si>
  <si>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</si>
  <si>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</si>
  <si>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</si>
  <si>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</si>
  <si>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</si>
  <si>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</si>
  <si>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</si>
  <si>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</si>
  <si>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</si>
  <si>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</si>
  <si>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</si>
  <si>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</si>
  <si>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</si>
  <si>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</si>
  <si>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</si>
  <si>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</si>
  <si>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</si>
  <si>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</si>
  <si>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</si>
  <si>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</si>
  <si>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</si>
  <si>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</si>
  <si>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</si>
  <si>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</si>
  <si>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</si>
  <si>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</si>
  <si>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</si>
  <si>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</si>
  <si>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</si>
  <si>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</si>
  <si>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</si>
  <si>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</si>
  <si>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</si>
  <si>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</si>
  <si>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</si>
  <si>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</si>
  <si>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</si>
  <si>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</si>
  <si>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</si>
  <si>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</si>
  <si>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</si>
  <si>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</si>
  <si>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</si>
  <si>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</si>
  <si>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</si>
  <si>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</si>
  <si>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</si>
  <si>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</si>
  <si>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</si>
  <si>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</si>
  <si>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</si>
  <si>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</si>
  <si>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</si>
  <si>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</si>
  <si>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</si>
  <si>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</si>
  <si>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</si>
  <si>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</si>
  <si>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</si>
  <si>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</si>
  <si>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</si>
  <si>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</si>
  <si>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</si>
  <si>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</si>
  <si>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</si>
  <si>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</si>
  <si>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</si>
  <si>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</si>
  <si>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</si>
  <si>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</si>
  <si>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</si>
  <si>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</si>
  <si>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</si>
  <si>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</si>
  <si>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</si>
  <si>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</si>
  <si>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</si>
  <si>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</si>
  <si>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</si>
  <si>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</si>
  <si>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</si>
  <si>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</si>
  <si>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</si>
  <si>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</si>
  <si>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</si>
  <si>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</si>
  <si>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</si>
  <si>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</si>
  <si>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</si>
  <si>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</si>
  <si>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</si>
  <si>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</si>
  <si>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</si>
  <si>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</si>
  <si>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</si>
  <si>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</si>
  <si>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</si>
  <si>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</si>
  <si>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</si>
  <si>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</si>
  <si>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</si>
  <si>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</si>
  <si>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</si>
  <si>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</si>
  <si>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</si>
  <si>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</si>
  <si>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</si>
  <si>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</si>
  <si>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</si>
  <si>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</si>
  <si>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</si>
  <si>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</si>
  <si>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</si>
  <si>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</si>
  <si>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</si>
  <si>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</si>
  <si>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</si>
  <si>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</si>
  <si>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</si>
  <si>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</si>
  <si>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</si>
  <si>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</si>
  <si>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</si>
  <si>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</si>
  <si>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</si>
  <si>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</si>
  <si>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</si>
  <si>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</si>
  <si>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</si>
  <si>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</si>
  <si>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</si>
  <si>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</si>
  <si>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</si>
  <si>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</si>
  <si>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</si>
  <si>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</si>
  <si>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</si>
  <si>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</si>
  <si>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</si>
  <si>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</si>
  <si>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</si>
  <si>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</si>
  <si>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</si>
  <si>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</si>
  <si>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</si>
  <si>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</si>
  <si>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</si>
  <si>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</si>
  <si>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</si>
  <si>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</si>
  <si>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</si>
  <si>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</si>
  <si>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</si>
  <si>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</si>
  <si>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</si>
  <si>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</si>
  <si>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</si>
  <si>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</si>
  <si>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</si>
  <si>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</si>
  <si>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</si>
  <si>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</si>
  <si>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</si>
  <si>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</si>
  <si>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</si>
  <si>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</si>
  <si>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</si>
  <si>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</si>
  <si>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</si>
  <si>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</si>
  <si>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</si>
  <si>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</si>
  <si>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</si>
  <si>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</si>
  <si>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</si>
  <si>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</si>
  <si>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</si>
  <si>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</si>
  <si>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</si>
  <si>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</si>
  <si>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</si>
  <si>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</si>
  <si>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</si>
  <si>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</si>
  <si>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</si>
  <si>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</si>
  <si>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</si>
  <si>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</si>
  <si>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</si>
  <si>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</si>
  <si>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</si>
  <si>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</si>
  <si>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</si>
  <si>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</si>
  <si>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</si>
  <si>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</si>
  <si>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</si>
  <si>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</si>
  <si>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</si>
  <si>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</si>
  <si>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</si>
  <si>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</si>
  <si>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</si>
  <si>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</si>
  <si>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</si>
  <si>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</si>
  <si>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</si>
  <si>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</si>
  <si>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</si>
  <si>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</si>
  <si>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</si>
  <si>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</si>
  <si>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</si>
  <si>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</si>
  <si>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</si>
  <si>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</si>
  <si>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</si>
  <si>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</si>
  <si>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</si>
  <si>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</si>
  <si>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</si>
  <si>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</si>
  <si>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</si>
  <si>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</si>
  <si>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</si>
  <si>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</si>
  <si>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</si>
  <si>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</si>
  <si>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</si>
  <si>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</si>
  <si>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</si>
  <si>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</si>
  <si>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</si>
  <si>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</si>
  <si>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</si>
  <si>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</si>
  <si>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</si>
  <si>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</si>
  <si>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</si>
  <si>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</si>
  <si>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</si>
  <si>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</si>
  <si>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</si>
  <si>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</si>
  <si>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</si>
  <si>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</si>
  <si>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</si>
  <si>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</si>
  <si>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</si>
  <si>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</si>
  <si>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</si>
  <si>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</si>
  <si>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</si>
  <si>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</si>
  <si>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</si>
  <si>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</si>
  <si>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</si>
  <si>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</si>
  <si>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</si>
  <si>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</si>
  <si>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</si>
  <si>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</si>
  <si>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</si>
  <si>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</si>
  <si>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</si>
  <si>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</si>
  <si>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</si>
  <si>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</si>
  <si>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</si>
  <si>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</si>
  <si>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</si>
  <si>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</si>
  <si>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</si>
  <si>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</si>
  <si>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</si>
  <si>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</si>
  <si>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</si>
  <si>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</si>
  <si>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</si>
  <si>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</si>
  <si>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</si>
  <si>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</si>
  <si>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</si>
  <si>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</si>
  <si>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</si>
  <si>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</si>
  <si>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</si>
  <si>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</si>
  <si>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</si>
  <si>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</si>
  <si>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</si>
  <si>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</si>
  <si>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</si>
  <si>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</si>
  <si>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</si>
  <si>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</si>
  <si>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</si>
  <si>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</si>
  <si>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</si>
  <si>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</si>
  <si>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</si>
  <si>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</si>
  <si>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</si>
  <si>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</si>
  <si>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</si>
  <si>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</si>
  <si>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</si>
  <si>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</si>
  <si>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</si>
  <si>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</si>
  <si>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</si>
  <si>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</si>
  <si>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</si>
  <si>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</si>
  <si>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</si>
  <si>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</si>
  <si>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</si>
  <si>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</si>
  <si>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</si>
  <si>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</si>
  <si>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</si>
  <si>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</si>
  <si>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</si>
  <si>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</si>
  <si>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</si>
  <si>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</si>
  <si>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</si>
  <si>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</si>
  <si>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</si>
  <si>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</si>
  <si>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</si>
  <si>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</si>
  <si>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</si>
  <si>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</si>
  <si>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</si>
  <si>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</si>
  <si>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</si>
  <si>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</si>
  <si>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</si>
  <si>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</si>
  <si>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</si>
  <si>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</si>
  <si>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</si>
  <si>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</si>
  <si>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</si>
  <si>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</si>
  <si>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</si>
  <si>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</si>
  <si>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</si>
  <si>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</si>
  <si>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</si>
  <si>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</si>
  <si>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</si>
  <si>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</si>
  <si>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</si>
  <si>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</si>
  <si>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</si>
  <si>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</si>
  <si>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</si>
  <si>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</si>
  <si>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</si>
  <si>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</si>
  <si>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</si>
  <si>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</si>
  <si>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</si>
  <si>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</si>
  <si>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</si>
  <si>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</si>
  <si>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</si>
  <si>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</si>
  <si>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</si>
  <si>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</si>
  <si>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</si>
  <si>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</si>
  <si>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</si>
  <si>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</si>
  <si>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</si>
  <si>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</si>
  <si>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</si>
  <si>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</si>
  <si>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</si>
  <si>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</si>
  <si>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</si>
  <si>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</si>
  <si>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</si>
  <si>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</si>
  <si>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</si>
  <si>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</si>
  <si>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</si>
  <si>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</si>
  <si>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</si>
  <si>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</si>
  <si>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</si>
  <si>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</si>
  <si>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</si>
  <si>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</si>
  <si>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</si>
  <si>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</si>
  <si>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</si>
  <si>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</si>
  <si>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</si>
  <si>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</si>
  <si>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</si>
  <si>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</si>
  <si>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</si>
  <si>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</si>
  <si>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</si>
  <si>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</si>
  <si>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</si>
  <si>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</si>
  <si>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</si>
  <si>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</si>
  <si>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</si>
  <si>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</si>
  <si>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</si>
  <si>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</si>
  <si>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</si>
  <si>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</si>
  <si>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</si>
  <si>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</si>
  <si>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</si>
  <si>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</si>
  <si>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</si>
  <si>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</si>
  <si>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</si>
  <si>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</si>
  <si>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</si>
  <si>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</si>
  <si>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</si>
  <si>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</si>
  <si>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</si>
  <si>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</si>
  <si>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</si>
  <si>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</si>
  <si>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</si>
  <si>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</si>
  <si>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</si>
  <si>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</si>
  <si>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</si>
  <si>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</si>
  <si>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</si>
  <si>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</si>
  <si>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</si>
  <si>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</si>
  <si>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</si>
  <si>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</si>
  <si>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</si>
  <si>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</si>
  <si>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</si>
  <si>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</si>
  <si>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</si>
  <si>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</si>
  <si>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</si>
  <si>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</si>
  <si>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</si>
  <si>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</si>
  <si>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</si>
  <si>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</si>
  <si>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</si>
  <si>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</si>
  <si>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</si>
  <si>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</si>
  <si>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</si>
  <si>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</si>
  <si>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</si>
  <si>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</si>
  <si>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</si>
  <si>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</si>
  <si>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</si>
  <si>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</si>
  <si>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</si>
  <si>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</si>
  <si>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</si>
  <si>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</si>
  <si>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</si>
  <si>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</si>
  <si>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</si>
  <si>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</si>
  <si>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</si>
  <si>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</si>
  <si>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</si>
  <si>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</si>
  <si>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</si>
  <si>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</si>
  <si>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</si>
  <si>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</si>
  <si>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</si>
  <si>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</si>
  <si>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</si>
  <si>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</si>
  <si>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</si>
  <si>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</si>
  <si>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</si>
  <si>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</si>
  <si>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Total Outstanding under the Global Registered Covered Bond Program</t>
  </si>
  <si>
    <t>OSFI Covered Bond Limit</t>
  </si>
  <si>
    <t>Supplementary Information (continued)</t>
  </si>
  <si>
    <t>Moody's</t>
  </si>
  <si>
    <t>Fitch</t>
  </si>
  <si>
    <t>DBRS</t>
  </si>
  <si>
    <t>S&amp;P</t>
  </si>
  <si>
    <r>
      <t>Scotiabank's Credit Ratings</t>
    </r>
    <r>
      <rPr>
        <b/>
        <vertAlign val="superscript"/>
        <sz val="11"/>
        <rFont val="Arial"/>
        <family val="2"/>
      </rPr>
      <t>(1)</t>
    </r>
  </si>
  <si>
    <t>Senior Debt</t>
  </si>
  <si>
    <t>Aa2</t>
  </si>
  <si>
    <t>AA-</t>
  </si>
  <si>
    <t>AA</t>
  </si>
  <si>
    <t>A+</t>
  </si>
  <si>
    <t>Subordinated Debt that does not contain NVCC(2) provisions</t>
  </si>
  <si>
    <t>Baa1</t>
  </si>
  <si>
    <t>A (high)</t>
  </si>
  <si>
    <t>A-</t>
  </si>
  <si>
    <t>Subordinated Debt that contains NVCC(2) provisions</t>
  </si>
  <si>
    <t>N/A</t>
  </si>
  <si>
    <t>A (low)</t>
  </si>
  <si>
    <t>BBB+</t>
  </si>
  <si>
    <t>Short-Term Debt</t>
  </si>
  <si>
    <t>P-1</t>
  </si>
  <si>
    <t>F1+</t>
  </si>
  <si>
    <t>R-1 (high)</t>
  </si>
  <si>
    <t>A-1</t>
  </si>
  <si>
    <t>Rating Outlook</t>
  </si>
  <si>
    <t>Stable</t>
  </si>
  <si>
    <t>Counterparty Risk Assessment</t>
  </si>
  <si>
    <t>P-1(cr) / Aa3(cr)</t>
  </si>
  <si>
    <t xml:space="preserve">N/A </t>
  </si>
  <si>
    <t>Applicable Ratings of Standby Account Bank and Standby GDA Provider</t>
  </si>
  <si>
    <t>Short-Term Debt / Senior Debt</t>
  </si>
  <si>
    <t>P-1 / Aa2</t>
  </si>
  <si>
    <t>F1+ / AA-</t>
  </si>
  <si>
    <t>R-1 (high) / AA</t>
  </si>
  <si>
    <r>
      <t>Ratings Triggers</t>
    </r>
    <r>
      <rPr>
        <b/>
        <vertAlign val="superscript"/>
        <sz val="14"/>
        <color indexed="9"/>
        <rFont val="Arial"/>
        <family val="2"/>
      </rPr>
      <t>(3)</t>
    </r>
  </si>
  <si>
    <t>If the rating(s) of the Party fall below the stipulated level, the Party is required to be replaced or in the case of the Swap Providers replace itself or obtain a guarantee for its obligations. The stipulated ratings thresholds are:</t>
  </si>
  <si>
    <t>Role (Current Party)</t>
  </si>
  <si>
    <t>Account Bank / GDA Provider (Scotiabank)</t>
  </si>
  <si>
    <t>F1 and A</t>
  </si>
  <si>
    <t>R-1 (low) / A</t>
  </si>
  <si>
    <t>Standby Account Bank / Standby GDA Provider (CIBC)</t>
  </si>
  <si>
    <t xml:space="preserve">R-1 (low) / A </t>
  </si>
  <si>
    <t>Cash Manager (Scotiabank)</t>
  </si>
  <si>
    <t>P-2 (cr)</t>
  </si>
  <si>
    <t xml:space="preserve">F2 </t>
  </si>
  <si>
    <t>BBB (low)</t>
  </si>
  <si>
    <t>Servicer (Scotiabank)</t>
  </si>
  <si>
    <t>Baa3 (cr)</t>
  </si>
  <si>
    <t>F2 / BBB+</t>
  </si>
  <si>
    <t>Interest Rate Swap Provider (Scotiabank)</t>
  </si>
  <si>
    <t>P-2 (cr) / A3 (cr)</t>
  </si>
  <si>
    <t xml:space="preserve">R-2 (middle) / BBB </t>
  </si>
  <si>
    <t>Covered Bond Swap Provider (Scotiabank)</t>
  </si>
  <si>
    <t>Specific Rating Related Action</t>
  </si>
  <si>
    <t>The following actions are required if the rating of the Cash Manager (Scotiabank) falls below the stipulated rating</t>
  </si>
  <si>
    <t>Cash Manager is required to direct the Servicer to deposit Revenue Receipts and all Principal Receipts received by the Servicer directly into the GDA Account (or Standby GDA Account) within two Toronto business days.</t>
  </si>
  <si>
    <t>R-1 (low) and BBB (low)</t>
  </si>
  <si>
    <t>The following actions are required if the rating of the Servicer (Scotiabank) falls below the stipulated rating</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</si>
  <si>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</si>
  <si>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P-1 (cr)</t>
  </si>
  <si>
    <t>The following actions are required if the rating of the Issuer (Scotiabank) falls below the stipulated rating</t>
  </si>
  <si>
    <t>(a) Repayment of the Demand Loan</t>
  </si>
  <si>
    <t xml:space="preserve">F2 or BBB+ </t>
  </si>
  <si>
    <t>(b) Establishment of the Reserve Fund</t>
  </si>
  <si>
    <t xml:space="preserve">F1 and A </t>
  </si>
  <si>
    <t>R-1 (low) and A (low)</t>
  </si>
  <si>
    <t>(c) Transfer of title to Loans to Guarantor(4)</t>
  </si>
  <si>
    <t>A3</t>
  </si>
  <si>
    <t>BBB -</t>
  </si>
  <si>
    <t>R-1(middle) and BBB (low)</t>
  </si>
  <si>
    <t xml:space="preserve">Cash flows will be exchanged under the Swap Agreements except as otherwise provided in the Swap Agreements </t>
  </si>
  <si>
    <t>Baa1 (long)</t>
  </si>
  <si>
    <t>BBB+ (long)</t>
  </si>
  <si>
    <t>BBB (high) (long)</t>
  </si>
  <si>
    <t>Each Swap Provider is required to replace itself, transfer credit support or obtain a guarantee of its obligations if the rating of such Swap Provider falls below the specified rating</t>
  </si>
  <si>
    <t>(a) Interest Rate Swap Provider</t>
  </si>
  <si>
    <t>P-1 (cr) and A2 (cr)</t>
  </si>
  <si>
    <t xml:space="preserve"> R-1 (low) and A </t>
  </si>
  <si>
    <t>(b) Covered Bond Swap Provider</t>
  </si>
  <si>
    <t>P-1 and A2</t>
  </si>
  <si>
    <t>R-1 (low) and A</t>
  </si>
  <si>
    <t>Events of Default</t>
  </si>
  <si>
    <t>Issuer Event of Default</t>
  </si>
  <si>
    <t>Nil</t>
  </si>
  <si>
    <t>Guarantor Event of Default</t>
  </si>
  <si>
    <t>(1) Subordinated Debt and Counterparty Risk Assessment ratings are not the subject of any ratings related actions or requirements under The Bank of Nova Scotia Global Registered Covered Bond Program.</t>
  </si>
  <si>
    <t>(2) Non-viability contingent capital (NVCC)</t>
  </si>
  <si>
    <t>(3) The discretion of the Scotiabank Covered Bond Guarantor Limited Partnership to waive a required action upon a Rating Trigger may be limited by the terms of the Transaction Documents.</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</si>
  <si>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</si>
  <si>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</si>
  <si>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</si>
  <si>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</si>
  <si>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</si>
  <si>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</si>
  <si>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</si>
  <si>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</si>
  <si>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</si>
  <si>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</si>
  <si>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</si>
  <si>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</si>
  <si>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</si>
  <si>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</si>
  <si>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</si>
  <si>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</si>
  <si>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t>Level of Overcollateralization</t>
  </si>
  <si>
    <t>Regulatory Minimum Overcollateralization:</t>
  </si>
  <si>
    <r>
      <t xml:space="preserve">Level of Overcollateralization </t>
    </r>
    <r>
      <rPr>
        <vertAlign val="superscript"/>
        <sz val="13"/>
        <rFont val="Calibri"/>
        <family val="2"/>
        <scheme val="minor"/>
      </rPr>
      <t>(3)</t>
    </r>
  </si>
  <si>
    <t xml:space="preserve"> </t>
  </si>
  <si>
    <r>
      <t xml:space="preserve">Valuation Calculation </t>
    </r>
    <r>
      <rPr>
        <b/>
        <vertAlign val="superscript"/>
        <sz val="14"/>
        <color theme="0"/>
        <rFont val="Calibri"/>
        <family val="2"/>
        <scheme val="minor"/>
      </rPr>
      <t>(1)</t>
    </r>
  </si>
  <si>
    <r>
      <rPr>
        <b/>
        <sz val="11"/>
        <rFont val="Calibri"/>
        <family val="2"/>
        <scheme val="minor"/>
      </rPr>
      <t>Trading Value of Covered Bond</t>
    </r>
    <r>
      <rPr>
        <vertAlign val="superscript"/>
        <sz val="11"/>
        <rFont val="Calibri"/>
        <family val="2"/>
        <scheme val="minor"/>
      </rPr>
      <t>(4)</t>
    </r>
  </si>
  <si>
    <t>A = lesser of (i) Present Value of outstanding loan balance of</t>
  </si>
  <si>
    <r>
      <t>Performing Eligible Loans</t>
    </r>
    <r>
      <rPr>
        <vertAlign val="superscript"/>
        <sz val="11"/>
        <color indexed="8"/>
        <rFont val="Calibri"/>
        <family val="2"/>
        <scheme val="minor"/>
      </rPr>
      <t xml:space="preserve">(5) </t>
    </r>
    <r>
      <rPr>
        <sz val="11"/>
        <color indexed="8"/>
        <rFont val="Calibri"/>
        <family val="2"/>
      </rPr>
      <t>and (ii) 80% of Market Value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</si>
  <si>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</si>
  <si>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</si>
  <si>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</si>
  <si>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</si>
  <si>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</si>
  <si>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</si>
  <si>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</si>
  <si>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</si>
  <si>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(6)</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</si>
  <si>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</si>
  <si>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</si>
  <si>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</si>
  <si>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</si>
  <si>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</si>
  <si>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</si>
  <si>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</si>
  <si>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</si>
  <si>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</si>
  <si>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</si>
  <si>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</si>
  <si>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</si>
  <si>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</si>
  <si>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(7)</t>
  </si>
  <si>
    <t>(8)</t>
  </si>
  <si>
    <t>Purchase of Loans</t>
  </si>
  <si>
    <t>Intercompany Loan Repayment</t>
  </si>
  <si>
    <t>Distribution to Partners</t>
  </si>
  <si>
    <r>
      <t>Other Inflows / Outflows</t>
    </r>
    <r>
      <rPr>
        <vertAlign val="superscript"/>
        <sz val="11"/>
        <rFont val="Calibri"/>
        <family val="2"/>
        <scheme val="minor"/>
      </rPr>
      <t>(9)</t>
    </r>
  </si>
  <si>
    <t>Net Inflows/(Outflows)</t>
  </si>
  <si>
    <t>Scotiabank Global Registered Covered Bond Program Monthly Investor Report</t>
  </si>
  <si>
    <t>Calculation Date:</t>
  </si>
  <si>
    <t>Distribution Date:</t>
  </si>
  <si>
    <t>Portfolio Summary Statistics</t>
  </si>
  <si>
    <t>Previous Month Ending Balance</t>
  </si>
  <si>
    <r>
      <t>Current Month Ending Balance</t>
    </r>
    <r>
      <rPr>
        <vertAlign val="superscript"/>
        <sz val="11"/>
        <color theme="1"/>
        <rFont val="Calibri"/>
        <family val="2"/>
        <scheme val="minor"/>
      </rPr>
      <t xml:space="preserve"> (1)</t>
    </r>
  </si>
  <si>
    <t>Number of Mortgage Loans in Pool</t>
  </si>
  <si>
    <t>Average Loan Size</t>
  </si>
  <si>
    <t>Number of Primary Borrowers</t>
  </si>
  <si>
    <t>Number of Properties</t>
  </si>
  <si>
    <r>
      <t>Weighted Average Current Indexed LTV of Loans in the Portfolio</t>
    </r>
    <r>
      <rPr>
        <vertAlign val="superscript"/>
        <sz val="11"/>
        <color theme="1"/>
        <rFont val="Calibri"/>
        <family val="2"/>
        <scheme val="minor"/>
      </rPr>
      <t>(2)(4)</t>
    </r>
  </si>
  <si>
    <r>
      <t>Weighted Average of Original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(2)(5)</t>
    </r>
  </si>
  <si>
    <r>
      <t>Weighted Average of Authorized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(3)(5)</t>
    </r>
  </si>
  <si>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</si>
  <si>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</si>
  <si>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</si>
  <si>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</si>
  <si>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</si>
  <si>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</si>
  <si>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r>
      <rPr>
        <b/>
        <i/>
        <sz val="11"/>
        <color theme="1"/>
        <rFont val="Arial"/>
        <family val="2"/>
      </rPr>
      <t xml:space="preserve">Disclaimer: </t>
    </r>
    <r>
      <rPr>
        <i/>
        <sz val="11"/>
        <color theme="1"/>
        <rFont val="Arial"/>
        <family val="2"/>
      </rPr>
      <t>Due to rounding, numbers presented in the following tables may not add up precisely to the totals provided and percentages may not precisely reflect the absolute figures.</t>
    </r>
  </si>
  <si>
    <r>
      <t xml:space="preserve">Portfolio Delinquency Distribution </t>
    </r>
    <r>
      <rPr>
        <b/>
        <vertAlign val="superscript"/>
        <sz val="14"/>
        <color theme="0"/>
        <rFont val="Calibri"/>
        <family val="2"/>
        <scheme val="minor"/>
      </rPr>
      <t>(6)</t>
    </r>
  </si>
  <si>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</si>
  <si>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</si>
  <si>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</si>
  <si>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</si>
  <si>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</si>
  <si>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</si>
  <si>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</si>
  <si>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</si>
  <si>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</si>
  <si>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</si>
  <si>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</si>
  <si>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</si>
  <si>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</si>
  <si>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</si>
  <si>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t>
  </si>
  <si>
    <t>Northwest Territories</t>
  </si>
  <si>
    <t>Nova Scotia</t>
  </si>
  <si>
    <t>Nunavut</t>
  </si>
  <si>
    <t>Ontario</t>
  </si>
  <si>
    <t>Prince Edward Island</t>
  </si>
  <si>
    <t>Quebec</t>
  </si>
  <si>
    <t>Saskatchewan</t>
  </si>
  <si>
    <t>Yukon</t>
  </si>
  <si>
    <t>Portfolio Credit Bureau Score Distribution</t>
  </si>
  <si>
    <r>
      <t>Credit Bureau Score</t>
    </r>
    <r>
      <rPr>
        <b/>
        <sz val="11"/>
        <color theme="1"/>
        <rFont val="Calibri"/>
        <family val="2"/>
        <scheme val="minor"/>
      </rPr>
      <t xml:space="preserve"> </t>
    </r>
    <r>
      <rPr>
        <b/>
        <vertAlign val="superscript"/>
        <sz val="11"/>
        <color theme="1"/>
        <rFont val="Calibri"/>
        <family val="2"/>
        <scheme val="minor"/>
      </rPr>
      <t>(7)</t>
    </r>
  </si>
  <si>
    <t>Score Unavailable</t>
  </si>
  <si>
    <t>599 or less</t>
  </si>
  <si>
    <t>600 - 650</t>
  </si>
  <si>
    <t>651 - 700</t>
  </si>
  <si>
    <t>701 - 750</t>
  </si>
  <si>
    <t>751 - 800</t>
  </si>
  <si>
    <t>801 and Above</t>
  </si>
  <si>
    <t>Portfolio Rate Type Distribution</t>
  </si>
  <si>
    <t>Rate Type</t>
  </si>
  <si>
    <t>Fixed</t>
  </si>
  <si>
    <t>Variable</t>
  </si>
  <si>
    <r>
      <t>Portfolio Mortgage Asset Type Distribution</t>
    </r>
    <r>
      <rPr>
        <b/>
        <vertAlign val="superscript"/>
        <sz val="14"/>
        <color theme="0"/>
        <rFont val="Calibri"/>
        <family val="2"/>
        <scheme val="minor"/>
      </rPr>
      <t>(1)</t>
    </r>
  </si>
  <si>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</si>
  <si>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</si>
  <si>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</si>
  <si>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</si>
  <si>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</si>
  <si>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</si>
  <si>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</si>
  <si>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</si>
  <si>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</si>
  <si>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</si>
  <si>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</si>
  <si>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</si>
  <si>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</si>
  <si>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</si>
  <si>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</si>
  <si>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</si>
  <si>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</si>
  <si>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r>
      <t>Portfolio Current Indexed LTV Distribution</t>
    </r>
    <r>
      <rPr>
        <b/>
        <vertAlign val="superscript"/>
        <sz val="14"/>
        <color theme="0"/>
        <rFont val="Calibri"/>
        <family val="2"/>
        <scheme val="minor"/>
      </rPr>
      <t>(2)(3)(4)</t>
    </r>
  </si>
  <si>
    <t>Current LTV (%)</t>
  </si>
  <si>
    <t>20.00 and Below</t>
  </si>
  <si>
    <t>20.01-25.00</t>
  </si>
  <si>
    <t>25.01-30.00</t>
  </si>
  <si>
    <t>30.01-35.00</t>
  </si>
  <si>
    <t>35.01-40.00</t>
  </si>
  <si>
    <t>40.01-45.00</t>
  </si>
  <si>
    <t>45.01-50.00</t>
  </si>
  <si>
    <t>50.01-55.00</t>
  </si>
  <si>
    <t>55.01-60.00</t>
  </si>
  <si>
    <t>60.01-65.00</t>
  </si>
  <si>
    <t>65.01-70.00</t>
  </si>
  <si>
    <t>70.01-75.00</t>
  </si>
  <si>
    <t>75.01-80.00</t>
  </si>
  <si>
    <t>80.01-90.00</t>
  </si>
  <si>
    <t>90.01-100.00</t>
  </si>
  <si>
    <t>over 100.00</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</si>
  <si>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</si>
  <si>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</si>
  <si>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</si>
  <si>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</si>
  <si>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</si>
  <si>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</si>
  <si>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</si>
  <si>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</si>
  <si>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</si>
  <si>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</si>
  <si>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</si>
  <si>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</si>
  <si>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</si>
  <si>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</si>
  <si>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</si>
  <si>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</si>
  <si>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</si>
  <si>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</si>
  <si>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</si>
  <si>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</si>
  <si>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</si>
  <si>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</si>
  <si>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</si>
  <si>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</si>
  <si>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</si>
  <si>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</si>
  <si>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</si>
  <si>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</si>
  <si>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</si>
  <si>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</si>
  <si>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</si>
  <si>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</si>
  <si>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</si>
  <si>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</si>
  <si>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</si>
  <si>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</si>
  <si>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</si>
  <si>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</si>
  <si>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</si>
  <si>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r>
      <t xml:space="preserve">Portfolio Current Indexed LTV and Delinquency Distribution by Province </t>
    </r>
    <r>
      <rPr>
        <b/>
        <vertAlign val="superscript"/>
        <sz val="14"/>
        <color theme="0"/>
        <rFont val="Calibri"/>
        <family val="2"/>
        <scheme val="minor"/>
      </rPr>
      <t>(1)</t>
    </r>
  </si>
  <si>
    <r>
      <t>Current LTV (%)</t>
    </r>
    <r>
      <rPr>
        <b/>
        <vertAlign val="superscript"/>
        <sz val="11"/>
        <color theme="1"/>
        <rFont val="Calibri"/>
        <family val="2"/>
        <scheme val="minor"/>
      </rPr>
      <t>(2)(3)(5)</t>
    </r>
  </si>
  <si>
    <t>Delinquency</t>
  </si>
  <si>
    <r>
      <t>Percentage Total</t>
    </r>
    <r>
      <rPr>
        <b/>
        <vertAlign val="superscript"/>
        <sz val="11"/>
        <rFont val="Calibri"/>
        <family val="2"/>
        <scheme val="minor"/>
      </rPr>
      <t>(4)</t>
    </r>
  </si>
  <si>
    <t>All</t>
  </si>
  <si>
    <t>North West Territories</t>
  </si>
  <si>
    <t xml:space="preserve"> Portfolio Current Indexed LTV Distribution by Credit Bureau Score</t>
  </si>
  <si>
    <r>
      <t>Current LTV (%)</t>
    </r>
    <r>
      <rPr>
        <b/>
        <vertAlign val="superscript"/>
        <sz val="11"/>
        <color theme="1"/>
        <rFont val="Calibri"/>
        <family val="2"/>
        <scheme val="minor"/>
      </rPr>
      <t>(1)(2)(3)</t>
    </r>
  </si>
  <si>
    <r>
      <t xml:space="preserve">Credit Bureau Score </t>
    </r>
    <r>
      <rPr>
        <b/>
        <vertAlign val="superscript"/>
        <sz val="11"/>
        <color theme="1"/>
        <rFont val="Calibri"/>
        <family val="2"/>
        <scheme val="minor"/>
      </rPr>
      <t>(4)</t>
    </r>
  </si>
  <si>
    <t>100.01 and Above</t>
  </si>
  <si>
    <t>Percentage Total</t>
  </si>
  <si>
    <t>&lt;=599</t>
  </si>
  <si>
    <t>600-650</t>
  </si>
  <si>
    <t>651-700</t>
  </si>
  <si>
    <t>701-750</t>
  </si>
  <si>
    <t>751-800</t>
  </si>
  <si>
    <t>&gt;800</t>
  </si>
  <si>
    <t>The Bank of Nova Scotia</t>
  </si>
  <si>
    <t>Reporting Date:</t>
  </si>
  <si>
    <t>Cut-off Date:</t>
  </si>
  <si>
    <t>Worksheet D1. NTT</t>
  </si>
  <si>
    <t>Worksheet D2. NTT Pool</t>
  </si>
  <si>
    <t>2019 version</t>
  </si>
  <si>
    <t>N</t>
  </si>
  <si>
    <t>https://coveredbondlabel.com</t>
  </si>
  <si>
    <t xml:space="preserve">ND1 </t>
  </si>
  <si>
    <t>National OC per CMHC Covered Bond Guide Section 4.3.8 (%)</t>
  </si>
  <si>
    <t>https://www.coveredbondlabel.com/issuer/143/</t>
  </si>
  <si>
    <t>Intra-group</t>
  </si>
  <si>
    <t>Canadian Imperial Bank of Commerce</t>
  </si>
  <si>
    <t>Bank of Nova Scotia</t>
  </si>
  <si>
    <t xml:space="preserve">The Bank of Nova Scotia, London Branch and for the US, The Bank of Nova Scotia-New York Agency and for Australia, BTS Institutional services Australia Limited </t>
  </si>
  <si>
    <t>99,999 and below</t>
  </si>
  <si>
    <t>100,000 - 199,999</t>
  </si>
  <si>
    <t>200,000 - 299,999</t>
  </si>
  <si>
    <t>300,000 - 399,999</t>
  </si>
  <si>
    <t>400,000 - 499,999</t>
  </si>
  <si>
    <t>500,000 - 599,999</t>
  </si>
  <si>
    <t>600,000 - 699,999</t>
  </si>
  <si>
    <t>700,000 - 799,999</t>
  </si>
  <si>
    <t>800,000 - 899,999</t>
  </si>
  <si>
    <t>900,000 - 999,999</t>
  </si>
  <si>
    <t>1,000,000 and above</t>
  </si>
  <si>
    <t xml:space="preserve">This level of collateralization (expressed as a percentage) is calculated as A/B-1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requirement.  </t>
  </si>
  <si>
    <t>CMHC requires that the cover pool assets available to collateralize covered bonds must exceed 103% of the Canadian dollar equivalent of principal amount of covered bonds outstanding under the program.   As such, the cover pool's OC must exceed 3%.</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</si>
  <si>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</si>
  <si>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Canadian Covered Bond legislative framework, covered bonds may bear interest at any rate and any payment frequency.   Interest rate may be fixed or floating coupons.</t>
  </si>
  <si>
    <t>Covered assets are bucketed based on the remaining term of the contractual term of the loan.</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</si>
  <si>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</si>
  <si>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</si>
  <si>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</si>
  <si>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</si>
  <si>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</si>
  <si>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 xml:space="preserve">Covered assets comprise loans on single family residential properties that consist of up to four self-contained residential units. </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</si>
  <si>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</si>
  <si>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</si>
  <si>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See Valuation Test below.</t>
  </si>
  <si>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</si>
  <si>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Valuation Test</t>
  </si>
  <si>
    <t>The Valuation Calculation ("VC")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</si>
  <si>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</si>
  <si>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</si>
  <si>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</si>
  <si>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 xml:space="preserve">SERIES CBL24 - 5 Year Fixed(1) </t>
  </si>
  <si>
    <t>CBL24</t>
  </si>
  <si>
    <t>Aaa</t>
  </si>
  <si>
    <t>AAA</t>
  </si>
  <si>
    <t>Issuer</t>
  </si>
  <si>
    <t>CBL1</t>
  </si>
  <si>
    <t>CBL2</t>
  </si>
  <si>
    <t>CBL3</t>
  </si>
  <si>
    <t>CBL6</t>
  </si>
  <si>
    <t>CBL7</t>
  </si>
  <si>
    <t>CBL8</t>
  </si>
  <si>
    <t>CBL10</t>
  </si>
  <si>
    <t>CBL11</t>
  </si>
  <si>
    <t>CBL12</t>
  </si>
  <si>
    <t>CBL13</t>
  </si>
  <si>
    <t>CBL14</t>
  </si>
  <si>
    <t>CBL15</t>
  </si>
  <si>
    <t>CBL16</t>
  </si>
  <si>
    <t>CBL17</t>
  </si>
  <si>
    <t>CBL18</t>
  </si>
  <si>
    <t>CBL19</t>
  </si>
  <si>
    <t>CBL20</t>
  </si>
  <si>
    <t>CBL21</t>
  </si>
  <si>
    <t>CBL22</t>
  </si>
  <si>
    <t>CBL23</t>
  </si>
  <si>
    <t>SERIES CBL1 - 5 Year Fixed(1)</t>
  </si>
  <si>
    <t>SERIES CBL2 - 5 Year Fixed(1)</t>
  </si>
  <si>
    <t>SERIES CBL3 - 7 Year Fixed(1)</t>
  </si>
  <si>
    <t>SERIES CBL6 - 5 Year Floating(1)</t>
  </si>
  <si>
    <t>SERIES CBL7 - 5 Year Fixed(1)</t>
  </si>
  <si>
    <t>SERIES CBL8 - 5 Year Fixed(1)</t>
  </si>
  <si>
    <t>SERIES CBL10 - 20 Year Fixed(1)</t>
  </si>
  <si>
    <t xml:space="preserve">SERIES CBL13 - 7 Year Fixed(1) </t>
  </si>
  <si>
    <t>SERIES CBL14 - 5 Year Fixed(1)</t>
  </si>
  <si>
    <t>SERIES CBL15 - 5 Year Fixed(1)</t>
  </si>
  <si>
    <t>SERIES CBL16 - 5 Year Fixed(1)</t>
  </si>
  <si>
    <t>SERIES CBL17 - 5 Year Floating(1)</t>
  </si>
  <si>
    <t xml:space="preserve">SERIES CBL18 - 5 Year Fixed(1) </t>
  </si>
  <si>
    <t xml:space="preserve">SERIES CBL19 - 5 Year Floating(1) </t>
  </si>
  <si>
    <t xml:space="preserve">SERIES CBL20 - 7 Year Fixed(1) </t>
  </si>
  <si>
    <t xml:space="preserve">SERIES CBL21 - 4.5 Year Fixed(1) </t>
  </si>
  <si>
    <t xml:space="preserve">SERIES CBL22 - 5 Year Fixed(1) </t>
  </si>
  <si>
    <t xml:space="preserve">SERIES CBL23 - 7 Year Floating(1) </t>
  </si>
  <si>
    <t>Newfoundland and Labrador</t>
  </si>
  <si>
    <t>https://www.scotiabank.com/ca/en/about/investors-shareholders/funding-programs/scotiabank-global-registered-covered-bond-program.html</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</si>
  <si>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</si>
  <si>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</si>
  <si>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</si>
  <si>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</si>
  <si>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</si>
  <si>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</si>
  <si>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</si>
  <si>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</si>
  <si>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</si>
  <si>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</si>
  <si>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Paying Agent, Registrar, Exchange Agent, Transfer Agent</t>
  </si>
  <si>
    <t xml:space="preserve">The Bank of Nova Scotia, London Branch; for USD, The Bank of Nova Scotia-New York Agency; </t>
  </si>
  <si>
    <t>for AUD, BTA Institutional Services Australia Limited; for CHF,  Credit Suisse AG</t>
  </si>
  <si>
    <t>(1)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</si>
  <si>
    <t>(7) This amount is to be paid out on March 18th, 2019.</t>
  </si>
  <si>
    <t>(8) This amount was paid out on February 18th, 2019.</t>
  </si>
  <si>
    <t>(5) Present value of expected future cash flows of Loans, calculated using the weighted average current market interest rates offered to Scotiabank clients as at the last day of the month,</t>
  </si>
  <si>
    <t>being 3.6064%.</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</si>
</sst>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_);[Red]\(&quot;$&quot;#,##0\)"/>
    <numFmt numFmtId="8" formatCode="&quot;$&quot;#,##0.00_);[Red]\(&quot;$&quot;#,##0.00\)"/>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EUR]\ #,##0;[Red][$EUR]\ #,##0"/>
    <numFmt numFmtId="169" formatCode="#,##0.00000_);[Red]\(#,##0.00000\)"/>
    <numFmt numFmtId="170" formatCode="[$-409]mmmm\ d\,\ yyyy;@"/>
    <numFmt numFmtId="171" formatCode="0.000%"/>
    <numFmt numFmtId="172" formatCode="[$USD]\ #,##0;[Red][$USD]\ #,##0"/>
    <numFmt numFmtId="173" formatCode="[$AUD]\ #,##0;[Red][$AUD]\ #,##0"/>
    <numFmt numFmtId="174" formatCode="[$GBP]\ #,##0;[Red][$GBP]\ #,##0"/>
    <numFmt numFmtId="175" formatCode="_(* #,##0_);_(* \(#,##0\);_(* &quot;-&quot;??_);_(@_)"/>
    <numFmt numFmtId="176" formatCode="#,##0.00000"/>
    <numFmt numFmtId="177" formatCode="[$-409]dd\-mmm\-yy;@"/>
    <numFmt numFmtId="178" formatCode="0.0000000000"/>
    <numFmt numFmtId="179" formatCode="_(&quot;$&quot;* #,##0_);_(&quot;$&quot;* \(#,##0\);_(&quot;$&quot;* &quot;-&quot;??_);_(@_)"/>
    <numFmt numFmtId="180" formatCode="0_);\(0\)"/>
    <numFmt numFmtId="181" formatCode="#,##0,,"/>
    <numFmt numFmtId="182" formatCode="#,000,,"/>
    <numFmt numFmtId="183" formatCode="#,##0,"/>
    <numFmt numFmtId="184" formatCode="[$CHF]\ #,##0;[Red][$CHF]\ #,##0"/>
  </numFmts>
  <fonts count="11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b/>
      <sz val="18"/>
      <color theme="3"/>
      <name val="Cambria"/>
      <family val="2"/>
      <scheme val="major"/>
    </font>
    <font>
      <sz val="11"/>
      <name val="Arial"/>
      <family val="2"/>
    </font>
    <font>
      <b/>
      <sz val="11"/>
      <name val="Arial"/>
      <family val="2"/>
    </font>
    <font>
      <b/>
      <sz val="11"/>
      <color theme="1"/>
      <name val="Arial"/>
      <family val="2"/>
    </font>
    <font>
      <sz val="11"/>
      <color theme="1"/>
      <name val="Arial"/>
      <family val="2"/>
    </font>
    <font>
      <b/>
      <i/>
      <sz val="11"/>
      <color theme="1"/>
      <name val="Arial"/>
      <family val="2"/>
    </font>
    <font>
      <b/>
      <sz val="11"/>
      <color theme="0"/>
      <name val="Arial"/>
      <family val="2"/>
    </font>
    <font>
      <b/>
      <sz val="11"/>
      <color indexed="8"/>
      <name val="Arial"/>
      <family val="2"/>
    </font>
    <font>
      <b/>
      <u/>
      <sz val="11"/>
      <color indexed="8"/>
      <name val="Arial"/>
      <family val="2"/>
    </font>
    <font>
      <sz val="11"/>
      <color indexed="8"/>
      <name val="Arial"/>
      <family val="2"/>
    </font>
    <font>
      <b/>
      <u/>
      <sz val="11"/>
      <name val="Arial"/>
      <family val="2"/>
    </font>
    <font>
      <b/>
      <sz val="14"/>
      <color theme="0"/>
      <name val="Arial"/>
      <family val="2"/>
    </font>
    <font>
      <b/>
      <vertAlign val="superscript"/>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0"/>
      <color theme="1"/>
      <name val="Arial"/>
      <family val="2"/>
    </font>
    <font>
      <vertAlign val="superscript"/>
      <sz val="13"/>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sz val="10"/>
      <color rgb="FFFF0000"/>
      <name val="Arial"/>
      <family val="2"/>
    </font>
    <font>
      <vertAlign val="superscript"/>
      <sz val="10"/>
      <color rgb="FFFF0000"/>
      <name val="Arial"/>
      <family val="2"/>
    </font>
    <font>
      <sz val="11"/>
      <color rgb="FF000000"/>
      <name val="Calibri"/>
      <family val="2"/>
    </font>
    <font>
      <b/>
      <sz val="11"/>
      <color rgb="FF000000"/>
      <name val="Calibri"/>
      <family val="2"/>
      <scheme val="minor"/>
    </font>
    <font>
      <vertAlign val="superscript"/>
      <sz val="11"/>
      <color theme="1"/>
      <name val="Calibri"/>
      <family val="2"/>
      <scheme val="minor"/>
    </font>
    <font>
      <i/>
      <sz val="11"/>
      <color theme="1"/>
      <name val="Arial"/>
      <family val="2"/>
    </font>
    <font>
      <sz val="11"/>
      <color theme="0"/>
      <name val="Arial"/>
      <family val="2"/>
    </font>
    <font>
      <b/>
      <u/>
      <sz val="11"/>
      <color theme="1"/>
      <name val="Calibri"/>
      <family val="2"/>
      <scheme val="minor"/>
    </font>
    <font>
      <u/>
      <sz val="11"/>
      <color theme="1"/>
      <name val="Calibri"/>
      <family val="2"/>
      <scheme val="minor"/>
    </font>
    <font>
      <sz val="11"/>
      <color rgb="FF000000"/>
      <name val="Calibri"/>
      <family val="2"/>
      <scheme val="minor"/>
    </font>
    <font>
      <b/>
      <vertAlign val="superscript"/>
      <sz val="11"/>
      <color theme="1"/>
      <name val="Calibri"/>
      <family val="2"/>
      <scheme val="minor"/>
    </font>
    <font>
      <b/>
      <vertAlign val="superscript"/>
      <sz val="11"/>
      <name val="Calibri"/>
      <family val="2"/>
      <scheme val="minor"/>
    </font>
    <font>
      <vertAlign val="superscript"/>
      <sz val="11"/>
      <color theme="1"/>
      <name val="Arial"/>
      <family val="2"/>
    </font>
    <font>
      <sz val="11"/>
      <color theme="1"/>
      <name val="Calibri"/>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indexed="30"/>
      <name val="Arial"/>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u/>
      <sz val="11"/>
      <color theme="0"/>
      <name val="Calibri"/>
      <family val="2"/>
      <scheme val="minor"/>
    </font>
  </fonts>
  <fills count="6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s>
  <cellStyleXfs count="3306">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43" fontId="4" fillId="0" borderId="0" applyFont="0" applyFill="0" applyBorder="0" applyAlignment="0" applyProtection="0"/>
    <xf numFmtId="44" fontId="4" fillId="0" borderId="0" applyFon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4" fillId="39"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64" fillId="40"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64" fillId="41"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64" fillId="42"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64" fillId="43"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64" fillId="44"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64" fillId="45"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64" fillId="46"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64" fillId="47"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64" fillId="42"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64" fillId="45"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64" fillId="48"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80" fillId="49" borderId="0" applyNumberFormat="0" applyBorder="0" applyAlignment="0" applyProtection="0"/>
    <xf numFmtId="0" fontId="81" fillId="17" borderId="0" applyNumberFormat="0" applyBorder="0" applyAlignment="0" applyProtection="0"/>
    <xf numFmtId="0" fontId="80" fillId="46" borderId="0" applyNumberFormat="0" applyBorder="0" applyAlignment="0" applyProtection="0"/>
    <xf numFmtId="0" fontId="81" fillId="21" borderId="0" applyNumberFormat="0" applyBorder="0" applyAlignment="0" applyProtection="0"/>
    <xf numFmtId="0" fontId="80" fillId="47" borderId="0" applyNumberFormat="0" applyBorder="0" applyAlignment="0" applyProtection="0"/>
    <xf numFmtId="0" fontId="81" fillId="25" borderId="0" applyNumberFormat="0" applyBorder="0" applyAlignment="0" applyProtection="0"/>
    <xf numFmtId="0" fontId="80" fillId="50" borderId="0" applyNumberFormat="0" applyBorder="0" applyAlignment="0" applyProtection="0"/>
    <xf numFmtId="0" fontId="81" fillId="29" borderId="0" applyNumberFormat="0" applyBorder="0" applyAlignment="0" applyProtection="0"/>
    <xf numFmtId="0" fontId="80" fillId="51" borderId="0" applyNumberFormat="0" applyBorder="0" applyAlignment="0" applyProtection="0"/>
    <xf numFmtId="0" fontId="81" fillId="33" borderId="0" applyNumberFormat="0" applyBorder="0" applyAlignment="0" applyProtection="0"/>
    <xf numFmtId="0" fontId="80" fillId="52" borderId="0" applyNumberFormat="0" applyBorder="0" applyAlignment="0" applyProtection="0"/>
    <xf numFmtId="0" fontId="81" fillId="37" borderId="0" applyNumberFormat="0" applyBorder="0" applyAlignment="0" applyProtection="0"/>
    <xf numFmtId="0" fontId="80" fillId="53" borderId="0" applyNumberFormat="0" applyBorder="0" applyAlignment="0" applyProtection="0"/>
    <xf numFmtId="0" fontId="81" fillId="14" borderId="0" applyNumberFormat="0" applyBorder="0" applyAlignment="0" applyProtection="0"/>
    <xf numFmtId="0" fontId="80" fillId="54" borderId="0" applyNumberFormat="0" applyBorder="0" applyAlignment="0" applyProtection="0"/>
    <xf numFmtId="0" fontId="81" fillId="18" borderId="0" applyNumberFormat="0" applyBorder="0" applyAlignment="0" applyProtection="0"/>
    <xf numFmtId="0" fontId="80" fillId="55" borderId="0" applyNumberFormat="0" applyBorder="0" applyAlignment="0" applyProtection="0"/>
    <xf numFmtId="0" fontId="81" fillId="22" borderId="0" applyNumberFormat="0" applyBorder="0" applyAlignment="0" applyProtection="0"/>
    <xf numFmtId="0" fontId="80" fillId="50" borderId="0" applyNumberFormat="0" applyBorder="0" applyAlignment="0" applyProtection="0"/>
    <xf numFmtId="0" fontId="81" fillId="26" borderId="0" applyNumberFormat="0" applyBorder="0" applyAlignment="0" applyProtection="0"/>
    <xf numFmtId="0" fontId="80" fillId="51" borderId="0" applyNumberFormat="0" applyBorder="0" applyAlignment="0" applyProtection="0"/>
    <xf numFmtId="0" fontId="81" fillId="30" borderId="0" applyNumberFormat="0" applyBorder="0" applyAlignment="0" applyProtection="0"/>
    <xf numFmtId="0" fontId="80" fillId="56" borderId="0" applyNumberFormat="0" applyBorder="0" applyAlignment="0" applyProtection="0"/>
    <xf numFmtId="0" fontId="81" fillId="34" borderId="0" applyNumberFormat="0" applyBorder="0" applyAlignment="0" applyProtection="0"/>
    <xf numFmtId="0" fontId="82" fillId="40" borderId="0" applyNumberFormat="0" applyBorder="0" applyAlignment="0" applyProtection="0"/>
    <xf numFmtId="0" fontId="83" fillId="8" borderId="0" applyNumberFormat="0" applyBorder="0" applyAlignment="0" applyProtection="0"/>
    <xf numFmtId="0" fontId="84" fillId="57" borderId="29" applyNumberFormat="0" applyAlignment="0" applyProtection="0"/>
    <xf numFmtId="0" fontId="85" fillId="11" borderId="18" applyNumberFormat="0" applyAlignment="0" applyProtection="0"/>
    <xf numFmtId="0" fontId="86" fillId="58" borderId="30" applyNumberFormat="0" applyAlignment="0" applyProtection="0"/>
    <xf numFmtId="0" fontId="87" fillId="12" borderId="21" applyNumberFormat="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41" borderId="0" applyNumberFormat="0" applyBorder="0" applyAlignment="0" applyProtection="0"/>
    <xf numFmtId="0" fontId="91" fillId="7" borderId="0" applyNumberFormat="0" applyBorder="0" applyAlignment="0" applyProtection="0"/>
    <xf numFmtId="0" fontId="92" fillId="0" borderId="31" applyNumberFormat="0" applyFill="0" applyAlignment="0" applyProtection="0"/>
    <xf numFmtId="0" fontId="93" fillId="0" borderId="15" applyNumberFormat="0" applyFill="0" applyAlignment="0" applyProtection="0"/>
    <xf numFmtId="0" fontId="94" fillId="0" borderId="32" applyNumberFormat="0" applyFill="0" applyAlignment="0" applyProtection="0"/>
    <xf numFmtId="0" fontId="95" fillId="0" borderId="16" applyNumberFormat="0" applyFill="0" applyAlignment="0" applyProtection="0"/>
    <xf numFmtId="0" fontId="96" fillId="0" borderId="33" applyNumberFormat="0" applyFill="0" applyAlignment="0" applyProtection="0"/>
    <xf numFmtId="0" fontId="97" fillId="0" borderId="17"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13" fillId="0" borderId="0" applyNumberFormat="0" applyFill="0" applyBorder="0" applyAlignment="0" applyProtection="0"/>
    <xf numFmtId="0" fontId="98" fillId="0" borderId="0" applyNumberFormat="0" applyFill="0" applyBorder="0" applyAlignment="0" applyProtection="0">
      <alignment vertical="top"/>
      <protection locked="0"/>
    </xf>
    <xf numFmtId="0" fontId="99" fillId="44" borderId="29" applyNumberFormat="0" applyAlignment="0" applyProtection="0"/>
    <xf numFmtId="0" fontId="100" fillId="10" borderId="18" applyNumberFormat="0" applyAlignment="0" applyProtection="0"/>
    <xf numFmtId="0" fontId="101" fillId="0" borderId="34" applyNumberFormat="0" applyFill="0" applyAlignment="0" applyProtection="0"/>
    <xf numFmtId="0" fontId="102" fillId="0" borderId="20" applyNumberFormat="0" applyFill="0" applyAlignment="0" applyProtection="0"/>
    <xf numFmtId="0" fontId="103" fillId="59" borderId="0" applyNumberFormat="0" applyBorder="0" applyAlignment="0" applyProtection="0"/>
    <xf numFmtId="0" fontId="104" fillId="9" borderId="0" applyNumberFormat="0" applyBorder="0" applyAlignment="0" applyProtection="0"/>
    <xf numFmtId="0" fontId="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3" fillId="0" borderId="0"/>
    <xf numFmtId="0" fontId="23" fillId="0" borderId="0"/>
    <xf numFmtId="0" fontId="2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4" fillId="60" borderId="35"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79" fillId="13" borderId="22" applyNumberFormat="0" applyFont="0" applyAlignment="0" applyProtection="0"/>
    <xf numFmtId="0" fontId="64" fillId="13" borderId="22" applyNumberFormat="0" applyFont="0" applyAlignment="0" applyProtection="0"/>
    <xf numFmtId="0" fontId="105" fillId="57" borderId="36" applyNumberFormat="0" applyAlignment="0" applyProtection="0"/>
    <xf numFmtId="0" fontId="106" fillId="11" borderId="19"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107" fillId="0" borderId="0" applyNumberFormat="0" applyFill="0" applyBorder="0" applyAlignment="0" applyProtection="0"/>
    <xf numFmtId="0" fontId="40" fillId="0" borderId="0" applyNumberFormat="0" applyFill="0" applyBorder="0" applyAlignment="0" applyProtection="0"/>
    <xf numFmtId="0" fontId="108" fillId="0" borderId="37" applyNumberFormat="0" applyFill="0" applyAlignment="0" applyProtection="0"/>
    <xf numFmtId="0" fontId="109" fillId="0" borderId="23"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cellStyleXfs>
  <cellXfs count="54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3" fillId="0" borderId="0" xfId="0" applyFont="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3" xfId="2"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14"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16"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13" xfId="2" applyFill="1" applyBorder="1" applyAlignment="1" applyProtection="1">
      <alignment horizontal="center" vertical="center" wrapText="1"/>
    </xf>
    <xf numFmtId="0" fontId="13" fillId="0" borderId="13" xfId="2" quotePrefix="1" applyFill="1" applyBorder="1" applyAlignment="1" applyProtection="1">
      <alignment horizontal="right" vertical="center" wrapText="1"/>
    </xf>
    <xf numFmtId="0" fontId="13" fillId="0" borderId="14"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5"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6" fillId="5" borderId="0" xfId="0" applyFont="1" applyFill="1" applyBorder="1" applyAlignment="1" applyProtection="1">
      <alignment horizontal="center" vertical="center" wrapText="1"/>
    </xf>
    <xf numFmtId="0" fontId="0" fillId="0" borderId="0" xfId="0" applyFont="1" applyAlignment="1"/>
    <xf numFmtId="0" fontId="6" fillId="0" borderId="0" xfId="2" applyFont="1" applyAlignment="1"/>
    <xf numFmtId="0" fontId="41" fillId="0" borderId="0" xfId="4" applyFont="1" applyAlignment="1"/>
    <xf numFmtId="0" fontId="41" fillId="0" borderId="0" xfId="4" applyFont="1"/>
    <xf numFmtId="0" fontId="41" fillId="0" borderId="0" xfId="4" applyFont="1" applyFill="1"/>
    <xf numFmtId="49" fontId="42" fillId="0" borderId="0" xfId="4" applyNumberFormat="1" applyFont="1" applyAlignment="1">
      <alignment horizontal="left"/>
    </xf>
    <xf numFmtId="14" fontId="43" fillId="0" borderId="0" xfId="0" applyNumberFormat="1" applyFont="1"/>
    <xf numFmtId="49" fontId="42" fillId="0" borderId="0" xfId="4" applyNumberFormat="1" applyFont="1" applyAlignment="1"/>
    <xf numFmtId="0" fontId="42" fillId="0" borderId="0" xfId="4" applyNumberFormat="1" applyFont="1" applyAlignment="1">
      <alignment horizontal="left" wrapText="1"/>
    </xf>
    <xf numFmtId="0" fontId="42" fillId="0" borderId="0" xfId="4" applyNumberFormat="1" applyFont="1" applyAlignment="1">
      <alignment wrapText="1"/>
    </xf>
    <xf numFmtId="0" fontId="46" fillId="38" borderId="0" xfId="0" applyFont="1" applyFill="1"/>
    <xf numFmtId="0" fontId="44" fillId="38" borderId="0" xfId="0" applyFont="1" applyFill="1"/>
    <xf numFmtId="0" fontId="41" fillId="0" borderId="0" xfId="4" applyFont="1" applyAlignment="1">
      <alignment horizontal="center"/>
    </xf>
    <xf numFmtId="49" fontId="47" fillId="0" borderId="0" xfId="4" applyNumberFormat="1" applyFont="1" applyBorder="1" applyAlignment="1">
      <alignment horizontal="left"/>
    </xf>
    <xf numFmtId="49" fontId="47" fillId="0" borderId="0" xfId="4" applyNumberFormat="1" applyFont="1" applyAlignment="1">
      <alignment horizontal="center"/>
    </xf>
    <xf numFmtId="0" fontId="42" fillId="0" borderId="0" xfId="4" applyFont="1" applyAlignment="1">
      <alignment horizontal="center"/>
    </xf>
    <xf numFmtId="49" fontId="48" fillId="0" borderId="0" xfId="4" applyNumberFormat="1" applyFont="1" applyBorder="1" applyAlignment="1">
      <alignment horizontal="left"/>
    </xf>
    <xf numFmtId="49" fontId="48" fillId="0" borderId="0" xfId="4" applyNumberFormat="1" applyFont="1" applyBorder="1" applyAlignment="1">
      <alignment horizontal="center"/>
    </xf>
    <xf numFmtId="49" fontId="49" fillId="0" borderId="0" xfId="11" applyNumberFormat="1" applyFont="1" applyAlignment="1"/>
    <xf numFmtId="168" fontId="49" fillId="0" borderId="0" xfId="11" applyNumberFormat="1" applyFont="1" applyAlignment="1">
      <alignment horizontal="right"/>
    </xf>
    <xf numFmtId="169" fontId="49" fillId="0" borderId="0" xfId="11" applyNumberFormat="1" applyFont="1" applyAlignment="1">
      <alignment horizontal="center"/>
    </xf>
    <xf numFmtId="6" fontId="49" fillId="0" borderId="0" xfId="11" applyNumberFormat="1" applyFont="1" applyAlignment="1">
      <alignment horizontal="center"/>
    </xf>
    <xf numFmtId="170" fontId="49" fillId="0" borderId="0" xfId="11" applyNumberFormat="1" applyFont="1" applyAlignment="1">
      <alignment horizontal="center"/>
    </xf>
    <xf numFmtId="171" fontId="49" fillId="0" borderId="0" xfId="12" applyNumberFormat="1" applyFont="1" applyAlignment="1">
      <alignment horizontal="center"/>
    </xf>
    <xf numFmtId="172" fontId="49" fillId="0" borderId="0" xfId="11" applyNumberFormat="1" applyFont="1" applyAlignment="1">
      <alignment horizontal="right"/>
    </xf>
    <xf numFmtId="173" fontId="49" fillId="0" borderId="0" xfId="4" applyNumberFormat="1" applyFont="1" applyAlignment="1">
      <alignment horizontal="right"/>
    </xf>
    <xf numFmtId="10" fontId="49" fillId="0" borderId="0" xfId="12" applyNumberFormat="1" applyFont="1" applyAlignment="1">
      <alignment horizontal="center"/>
    </xf>
    <xf numFmtId="49" fontId="49" fillId="0" borderId="0" xfId="4" applyNumberFormat="1" applyFont="1" applyAlignment="1">
      <alignment horizontal="center"/>
    </xf>
    <xf numFmtId="49" fontId="49" fillId="0" borderId="0" xfId="11" applyNumberFormat="1" applyFont="1" applyAlignment="1">
      <alignment vertical="center"/>
    </xf>
    <xf numFmtId="172" fontId="49" fillId="0" borderId="0" xfId="4" applyNumberFormat="1" applyFont="1" applyAlignment="1">
      <alignment horizontal="right"/>
    </xf>
    <xf numFmtId="49" fontId="49" fillId="0" borderId="0" xfId="4" applyNumberFormat="1" applyFont="1" applyAlignment="1"/>
    <xf numFmtId="174" fontId="49" fillId="0" borderId="0" xfId="11" applyNumberFormat="1" applyFont="1" applyAlignment="1">
      <alignment horizontal="right" vertical="center"/>
    </xf>
    <xf numFmtId="172" fontId="49" fillId="0" borderId="0" xfId="4" applyNumberFormat="1" applyFont="1" applyAlignment="1">
      <alignment horizontal="center"/>
    </xf>
    <xf numFmtId="6" fontId="49" fillId="0" borderId="24" xfId="4" applyNumberFormat="1" applyFont="1" applyBorder="1" applyAlignment="1">
      <alignment horizontal="center"/>
    </xf>
    <xf numFmtId="6" fontId="47" fillId="0" borderId="25" xfId="4" applyNumberFormat="1" applyFont="1" applyBorder="1" applyAlignment="1">
      <alignment horizontal="center"/>
    </xf>
    <xf numFmtId="168" fontId="41" fillId="0" borderId="0" xfId="4" applyNumberFormat="1" applyFont="1"/>
    <xf numFmtId="49" fontId="47" fillId="0" borderId="0" xfId="4" applyNumberFormat="1" applyFont="1" applyAlignment="1"/>
    <xf numFmtId="6" fontId="49" fillId="0" borderId="26" xfId="11" applyNumberFormat="1" applyFont="1" applyBorder="1" applyAlignment="1">
      <alignment horizontal="center"/>
    </xf>
    <xf numFmtId="6" fontId="49" fillId="0" borderId="0" xfId="4" applyNumberFormat="1" applyFont="1" applyBorder="1" applyAlignment="1">
      <alignment horizontal="center"/>
    </xf>
    <xf numFmtId="2" fontId="49" fillId="0" borderId="0" xfId="12" applyNumberFormat="1" applyFont="1" applyAlignment="1">
      <alignment horizontal="center"/>
    </xf>
    <xf numFmtId="49" fontId="50" fillId="0" borderId="0" xfId="4" applyNumberFormat="1" applyFont="1" applyFill="1"/>
    <xf numFmtId="49" fontId="50" fillId="0" borderId="0" xfId="4" applyNumberFormat="1" applyFont="1" applyFill="1" applyAlignment="1">
      <alignment horizontal="center" wrapText="1"/>
    </xf>
    <xf numFmtId="49" fontId="41" fillId="0" borderId="0" xfId="4" applyNumberFormat="1" applyFont="1" applyFill="1"/>
    <xf numFmtId="49" fontId="41" fillId="0" borderId="0" xfId="4" applyNumberFormat="1" applyFont="1" applyFill="1" applyAlignment="1">
      <alignment horizontal="center" wrapText="1"/>
    </xf>
    <xf numFmtId="49" fontId="41" fillId="0" borderId="0" xfId="4" applyNumberFormat="1" applyFont="1" applyAlignment="1"/>
    <xf numFmtId="49" fontId="41" fillId="0" borderId="0" xfId="4" applyNumberFormat="1" applyFont="1" applyAlignment="1">
      <alignment horizontal="center"/>
    </xf>
    <xf numFmtId="0" fontId="41" fillId="0" borderId="0" xfId="4" quotePrefix="1" applyFont="1" applyAlignment="1"/>
    <xf numFmtId="0" fontId="51" fillId="38" borderId="0" xfId="0" applyFont="1" applyFill="1"/>
    <xf numFmtId="0" fontId="50" fillId="0" borderId="0" xfId="4" applyFont="1" applyAlignment="1">
      <alignment horizontal="center"/>
    </xf>
    <xf numFmtId="0" fontId="50" fillId="0" borderId="0" xfId="4" applyFont="1" applyAlignment="1"/>
    <xf numFmtId="49" fontId="49" fillId="0" borderId="0" xfId="4" applyNumberFormat="1" applyFont="1" applyFill="1" applyAlignment="1"/>
    <xf numFmtId="49" fontId="49" fillId="0" borderId="0" xfId="4" applyNumberFormat="1" applyFont="1" applyFill="1" applyAlignment="1">
      <alignment horizontal="center"/>
    </xf>
    <xf numFmtId="0" fontId="51" fillId="38" borderId="0" xfId="0" applyFont="1" applyFill="1" applyAlignment="1">
      <alignment horizontal="center"/>
    </xf>
    <xf numFmtId="0" fontId="44" fillId="38" borderId="0" xfId="0" applyFont="1" applyFill="1" applyAlignment="1">
      <alignment horizontal="center"/>
    </xf>
    <xf numFmtId="0" fontId="44" fillId="0" borderId="0" xfId="0" applyFont="1" applyFill="1"/>
    <xf numFmtId="0" fontId="44" fillId="0" borderId="0" xfId="0" applyFont="1" applyFill="1" applyAlignment="1">
      <alignment horizontal="center"/>
    </xf>
    <xf numFmtId="49" fontId="41" fillId="0" borderId="0" xfId="11" applyNumberFormat="1" applyFont="1" applyAlignment="1">
      <alignment horizontal="center"/>
    </xf>
    <xf numFmtId="49" fontId="53" fillId="0" borderId="0" xfId="4" applyNumberFormat="1" applyFont="1" applyAlignment="1"/>
    <xf numFmtId="0" fontId="23" fillId="0" borderId="0" xfId="4" applyFont="1" applyAlignment="1">
      <alignment horizontal="center"/>
    </xf>
    <xf numFmtId="0" fontId="55" fillId="0" borderId="0" xfId="0" applyFont="1" applyFill="1"/>
    <xf numFmtId="0" fontId="41" fillId="0" borderId="0" xfId="0" applyFont="1" applyFill="1"/>
    <xf numFmtId="0" fontId="41" fillId="0" borderId="0" xfId="11" applyFont="1" applyAlignment="1"/>
    <xf numFmtId="173" fontId="41" fillId="0" borderId="0" xfId="11" applyNumberFormat="1" applyFont="1" applyBorder="1" applyAlignment="1">
      <alignment horizontal="center" wrapText="1"/>
    </xf>
    <xf numFmtId="49" fontId="41" fillId="0" borderId="0" xfId="11" applyNumberFormat="1" applyFont="1" applyBorder="1" applyAlignment="1">
      <alignment horizontal="center" wrapText="1"/>
    </xf>
    <xf numFmtId="170" fontId="41" fillId="0" borderId="0" xfId="11" applyNumberFormat="1" applyFont="1" applyBorder="1" applyAlignment="1">
      <alignment horizontal="center" wrapText="1"/>
    </xf>
    <xf numFmtId="0" fontId="41" fillId="0" borderId="0" xfId="11" applyFont="1" applyAlignment="1">
      <alignment horizontal="center" wrapText="1"/>
    </xf>
    <xf numFmtId="6" fontId="41" fillId="0" borderId="0" xfId="11" applyNumberFormat="1" applyFont="1" applyAlignment="1">
      <alignment horizontal="center" wrapText="1"/>
    </xf>
    <xf numFmtId="0" fontId="41" fillId="0" borderId="0" xfId="11" applyFont="1" applyAlignment="1">
      <alignment horizontal="center"/>
    </xf>
    <xf numFmtId="0" fontId="41" fillId="0" borderId="0" xfId="0" applyFont="1"/>
    <xf numFmtId="0" fontId="41" fillId="0" borderId="0" xfId="11" applyFont="1"/>
    <xf numFmtId="0" fontId="42" fillId="0" borderId="0" xfId="4" applyFont="1" applyAlignment="1"/>
    <xf numFmtId="0" fontId="41" fillId="0" borderId="0" xfId="4" applyFont="1" applyAlignment="1">
      <alignment wrapText="1"/>
    </xf>
    <xf numFmtId="0" fontId="41" fillId="0" borderId="0" xfId="11" applyFont="1" applyAlignment="1">
      <alignment horizontal="center" vertical="center"/>
    </xf>
    <xf numFmtId="0" fontId="42" fillId="0" borderId="0" xfId="4" applyFont="1" applyAlignment="1">
      <alignment horizontal="left"/>
    </xf>
    <xf numFmtId="0" fontId="42" fillId="0" borderId="0" xfId="4" applyFont="1" applyAlignment="1">
      <alignment horizontal="left" wrapText="1"/>
    </xf>
    <xf numFmtId="0" fontId="41" fillId="0" borderId="0" xfId="4" applyFont="1" applyAlignment="1">
      <alignment vertical="top" wrapText="1"/>
    </xf>
    <xf numFmtId="172" fontId="41" fillId="0" borderId="0" xfId="11" applyNumberFormat="1" applyFont="1" applyBorder="1" applyAlignment="1">
      <alignment horizontal="center" vertical="center" wrapText="1"/>
    </xf>
    <xf numFmtId="6" fontId="41" fillId="0" borderId="0" xfId="11" applyNumberFormat="1" applyFont="1" applyBorder="1" applyAlignment="1">
      <alignment horizontal="center" vertical="center" wrapText="1"/>
    </xf>
    <xf numFmtId="170" fontId="41" fillId="0" borderId="0" xfId="11" applyNumberFormat="1" applyFont="1" applyBorder="1" applyAlignment="1">
      <alignment horizontal="center" vertical="center" wrapText="1"/>
    </xf>
    <xf numFmtId="172" fontId="41" fillId="0" borderId="0" xfId="11" applyNumberFormat="1" applyFont="1" applyBorder="1" applyAlignment="1">
      <alignment horizontal="center" wrapText="1"/>
    </xf>
    <xf numFmtId="6" fontId="41" fillId="0" borderId="0" xfId="11" applyNumberFormat="1" applyFont="1" applyBorder="1" applyAlignment="1">
      <alignment horizontal="center" wrapText="1"/>
    </xf>
    <xf numFmtId="0" fontId="41" fillId="0" borderId="0" xfId="11" applyFont="1" applyBorder="1" applyAlignment="1">
      <alignment horizontal="center" wrapText="1"/>
    </xf>
    <xf numFmtId="0" fontId="44" fillId="0" borderId="0" xfId="0" applyFont="1" applyAlignment="1">
      <alignment horizontal="center" vertical="center"/>
    </xf>
    <xf numFmtId="49" fontId="42" fillId="0" borderId="0" xfId="4" applyNumberFormat="1" applyFont="1" applyBorder="1" applyAlignment="1">
      <alignment horizontal="left"/>
    </xf>
    <xf numFmtId="0" fontId="41" fillId="0" borderId="0" xfId="4" applyFont="1" applyBorder="1" applyAlignment="1">
      <alignment horizontal="center"/>
    </xf>
    <xf numFmtId="0" fontId="41" fillId="0" borderId="0" xfId="4" applyFont="1" applyBorder="1"/>
    <xf numFmtId="0" fontId="55" fillId="38" borderId="0" xfId="0" applyFont="1" applyFill="1" applyAlignment="1">
      <alignment horizontal="center"/>
    </xf>
    <xf numFmtId="0" fontId="41" fillId="38" borderId="0" xfId="0" applyFont="1" applyFill="1"/>
    <xf numFmtId="49" fontId="41" fillId="0" borderId="0" xfId="4" applyNumberFormat="1" applyFont="1" applyBorder="1" applyAlignment="1"/>
    <xf numFmtId="49" fontId="41" fillId="0" borderId="0" xfId="4" applyNumberFormat="1" applyFont="1" applyBorder="1" applyAlignment="1">
      <alignment horizontal="center"/>
    </xf>
    <xf numFmtId="0" fontId="44" fillId="0" borderId="0" xfId="11" applyFont="1" applyAlignment="1"/>
    <xf numFmtId="0" fontId="41" fillId="0" borderId="0" xfId="11" applyFont="1" applyAlignment="1">
      <alignment horizontal="left"/>
    </xf>
    <xf numFmtId="0" fontId="41" fillId="0" borderId="0" xfId="11" applyFont="1" applyAlignment="1">
      <alignment horizontal="left" wrapText="1"/>
    </xf>
    <xf numFmtId="0" fontId="41" fillId="0" borderId="0" xfId="11" applyFont="1" applyAlignment="1">
      <alignment horizontal="left" vertical="top"/>
    </xf>
    <xf numFmtId="0" fontId="41" fillId="0" borderId="0" xfId="11" applyFont="1" applyAlignment="1">
      <alignment horizontal="left" vertical="top" wrapText="1"/>
    </xf>
    <xf numFmtId="0" fontId="14" fillId="38" borderId="0" xfId="0" applyFont="1" applyFill="1"/>
    <xf numFmtId="0" fontId="0" fillId="38" borderId="0" xfId="0" applyFill="1"/>
    <xf numFmtId="49" fontId="18" fillId="0" borderId="0" xfId="4" applyNumberFormat="1" applyFont="1" applyAlignment="1"/>
    <xf numFmtId="0" fontId="2" fillId="0" borderId="0" xfId="4" applyFont="1" applyAlignment="1"/>
    <xf numFmtId="0" fontId="2" fillId="0" borderId="0" xfId="4" applyFont="1" applyFill="1"/>
    <xf numFmtId="0" fontId="2" fillId="0" borderId="0" xfId="4" applyFont="1"/>
    <xf numFmtId="175" fontId="2" fillId="0" borderId="0" xfId="13" applyNumberFormat="1" applyFont="1" applyAlignment="1"/>
    <xf numFmtId="6" fontId="18" fillId="0" borderId="0" xfId="14" applyNumberFormat="1" applyFont="1" applyAlignment="1"/>
    <xf numFmtId="175" fontId="2" fillId="0" borderId="0" xfId="14" applyNumberFormat="1" applyFont="1" applyAlignment="1"/>
    <xf numFmtId="49" fontId="2" fillId="0" borderId="0" xfId="4" applyNumberFormat="1" applyFont="1" applyAlignment="1"/>
    <xf numFmtId="3" fontId="57" fillId="0" borderId="0" xfId="0" applyNumberFormat="1" applyFont="1"/>
    <xf numFmtId="4" fontId="57" fillId="0" borderId="0" xfId="0" applyNumberFormat="1" applyFont="1"/>
    <xf numFmtId="0" fontId="2" fillId="0" borderId="0" xfId="4" applyFont="1" applyAlignment="1">
      <alignment horizontal="center"/>
    </xf>
    <xf numFmtId="175" fontId="23" fillId="0" borderId="0" xfId="0" applyNumberFormat="1" applyFont="1"/>
    <xf numFmtId="49" fontId="2" fillId="0" borderId="0" xfId="4" applyNumberFormat="1" applyFont="1" applyAlignment="1">
      <alignment horizontal="left" indent="4"/>
    </xf>
    <xf numFmtId="3" fontId="2" fillId="0" borderId="0" xfId="14" applyNumberFormat="1" applyFont="1" applyAlignment="1"/>
    <xf numFmtId="4" fontId="2" fillId="0" borderId="0" xfId="14" applyNumberFormat="1" applyFont="1" applyAlignment="1"/>
    <xf numFmtId="0" fontId="2" fillId="0" borderId="0" xfId="4" applyFont="1" applyFill="1" applyAlignment="1">
      <alignment horizontal="center"/>
    </xf>
    <xf numFmtId="49" fontId="2" fillId="0" borderId="0" xfId="4" applyNumberFormat="1" applyFont="1" applyFill="1" applyAlignment="1"/>
    <xf numFmtId="175" fontId="2" fillId="0" borderId="0" xfId="13" applyNumberFormat="1" applyFont="1" applyFill="1" applyAlignment="1"/>
    <xf numFmtId="43" fontId="2" fillId="0" borderId="0" xfId="14" applyNumberFormat="1" applyFont="1" applyAlignment="1"/>
    <xf numFmtId="3" fontId="18" fillId="0" borderId="25" xfId="14" applyNumberFormat="1" applyFont="1" applyBorder="1" applyAlignment="1"/>
    <xf numFmtId="43" fontId="18" fillId="0" borderId="0" xfId="14" applyNumberFormat="1" applyFont="1" applyBorder="1" applyAlignment="1"/>
    <xf numFmtId="171" fontId="2" fillId="0" borderId="0" xfId="1" applyNumberFormat="1" applyFont="1"/>
    <xf numFmtId="175" fontId="18" fillId="0" borderId="0" xfId="13" applyNumberFormat="1" applyFont="1" applyAlignment="1"/>
    <xf numFmtId="0" fontId="53" fillId="0" borderId="27" xfId="0" applyNumberFormat="1" applyFont="1" applyBorder="1" applyAlignment="1">
      <alignment horizontal="center"/>
    </xf>
    <xf numFmtId="0" fontId="53" fillId="0" borderId="0" xfId="0" applyNumberFormat="1" applyFont="1" applyBorder="1" applyAlignment="1">
      <alignment horizontal="center"/>
    </xf>
    <xf numFmtId="175" fontId="3" fillId="0" borderId="0" xfId="13" applyNumberFormat="1" applyFont="1" applyFill="1" applyAlignment="1"/>
    <xf numFmtId="0" fontId="59" fillId="0" borderId="0" xfId="0" applyNumberFormat="1" applyFont="1" applyFill="1" applyBorder="1" applyAlignment="1">
      <alignment horizontal="center"/>
    </xf>
    <xf numFmtId="0" fontId="4" fillId="0" borderId="0" xfId="4" applyFont="1" applyFill="1"/>
    <xf numFmtId="0" fontId="4" fillId="0" borderId="0" xfId="0" applyFont="1" applyFill="1"/>
    <xf numFmtId="49" fontId="18" fillId="0" borderId="0" xfId="4" applyNumberFormat="1" applyFont="1" applyFill="1" applyAlignment="1"/>
    <xf numFmtId="175" fontId="18" fillId="0" borderId="0" xfId="13" applyNumberFormat="1" applyFont="1" applyFill="1" applyAlignment="1"/>
    <xf numFmtId="0" fontId="53" fillId="0" borderId="0" xfId="0" applyNumberFormat="1" applyFont="1" applyFill="1" applyBorder="1" applyAlignment="1">
      <alignment horizontal="center"/>
    </xf>
    <xf numFmtId="165" fontId="23" fillId="0" borderId="0" xfId="0" applyNumberFormat="1" applyFont="1" applyFill="1" applyBorder="1" applyAlignment="1">
      <alignment horizontal="center"/>
    </xf>
    <xf numFmtId="8" fontId="2" fillId="0" borderId="0" xfId="4" applyNumberFormat="1" applyFont="1" applyFill="1"/>
    <xf numFmtId="176" fontId="2" fillId="0" borderId="0" xfId="4" applyNumberFormat="1" applyFont="1" applyFill="1"/>
    <xf numFmtId="49" fontId="61" fillId="0" borderId="0" xfId="4" applyNumberFormat="1" applyFont="1" applyBorder="1" applyAlignment="1">
      <alignment horizontal="left"/>
    </xf>
    <xf numFmtId="0" fontId="2" fillId="0" borderId="0" xfId="4" applyFont="1" applyBorder="1" applyAlignment="1"/>
    <xf numFmtId="43" fontId="2" fillId="0" borderId="0" xfId="4" applyNumberFormat="1" applyFont="1" applyBorder="1" applyAlignment="1">
      <alignment horizontal="left" indent="4"/>
    </xf>
    <xf numFmtId="0" fontId="2" fillId="0" borderId="0" xfId="4" applyFont="1" applyBorder="1"/>
    <xf numFmtId="0" fontId="2" fillId="0" borderId="0" xfId="4" applyFont="1" applyFill="1" applyBorder="1"/>
    <xf numFmtId="175" fontId="18" fillId="0" borderId="0" xfId="4" applyNumberFormat="1" applyFont="1" applyBorder="1" applyAlignment="1"/>
    <xf numFmtId="175" fontId="18" fillId="0" borderId="0" xfId="9" applyNumberFormat="1" applyFont="1" applyAlignment="1"/>
    <xf numFmtId="175" fontId="2" fillId="0" borderId="0" xfId="9" applyNumberFormat="1" applyFont="1" applyBorder="1" applyAlignment="1">
      <alignment horizontal="left" indent="4"/>
    </xf>
    <xf numFmtId="49" fontId="62" fillId="0" borderId="0" xfId="4" applyNumberFormat="1" applyFont="1" applyBorder="1" applyAlignment="1">
      <alignment horizontal="left"/>
    </xf>
    <xf numFmtId="175" fontId="23" fillId="0" borderId="0" xfId="9" applyNumberFormat="1" applyFont="1"/>
    <xf numFmtId="43" fontId="23" fillId="0" borderId="0" xfId="0" applyNumberFormat="1" applyFont="1"/>
    <xf numFmtId="0" fontId="2" fillId="0" borderId="0" xfId="11" applyFont="1" applyAlignment="1">
      <alignment horizontal="center"/>
    </xf>
    <xf numFmtId="175" fontId="2" fillId="0" borderId="0" xfId="9" applyNumberFormat="1" applyFont="1" applyFill="1"/>
    <xf numFmtId="49" fontId="62" fillId="0" borderId="0" xfId="4" applyNumberFormat="1" applyFont="1" applyBorder="1" applyAlignment="1">
      <alignment horizontal="left" indent="4"/>
    </xf>
    <xf numFmtId="0" fontId="2" fillId="0" borderId="0" xfId="4" applyFont="1" applyBorder="1" applyAlignment="1">
      <alignment horizontal="left" indent="4"/>
    </xf>
    <xf numFmtId="175" fontId="2" fillId="0" borderId="0" xfId="9" applyNumberFormat="1" applyFont="1" applyBorder="1" applyAlignment="1"/>
    <xf numFmtId="43" fontId="2" fillId="0" borderId="0" xfId="4" applyNumberFormat="1" applyFont="1" applyBorder="1" applyAlignment="1"/>
    <xf numFmtId="0" fontId="2" fillId="0" borderId="0" xfId="4" applyFont="1" applyBorder="1" applyAlignment="1">
      <alignment horizontal="center"/>
    </xf>
    <xf numFmtId="175" fontId="2" fillId="0" borderId="0" xfId="9" applyNumberFormat="1" applyFont="1" applyAlignment="1"/>
    <xf numFmtId="43" fontId="2" fillId="0" borderId="0" xfId="9" applyFont="1" applyBorder="1" applyAlignment="1">
      <alignment horizontal="center"/>
    </xf>
    <xf numFmtId="43" fontId="2" fillId="0" borderId="0" xfId="9" applyFont="1" applyAlignment="1"/>
    <xf numFmtId="3" fontId="2" fillId="0" borderId="0" xfId="4" applyNumberFormat="1" applyFont="1" applyBorder="1" applyAlignment="1"/>
    <xf numFmtId="43" fontId="2" fillId="0" borderId="0" xfId="4" applyNumberFormat="1" applyFont="1" applyBorder="1" applyAlignment="1">
      <alignment horizontal="center"/>
    </xf>
    <xf numFmtId="175" fontId="2" fillId="0" borderId="25" xfId="9" applyNumberFormat="1" applyFont="1" applyBorder="1" applyAlignment="1"/>
    <xf numFmtId="4" fontId="2" fillId="0" borderId="0" xfId="11" applyNumberFormat="1" applyFont="1" applyBorder="1" applyAlignment="1"/>
    <xf numFmtId="0" fontId="2" fillId="0" borderId="0" xfId="4" applyFont="1" applyFill="1" applyAlignment="1"/>
    <xf numFmtId="0" fontId="2" fillId="0" borderId="0" xfId="4" applyFont="1" applyFill="1" applyBorder="1" applyAlignment="1"/>
    <xf numFmtId="0" fontId="2" fillId="0" borderId="0" xfId="4" applyFont="1" applyFill="1" applyBorder="1" applyAlignment="1">
      <alignment horizontal="center"/>
    </xf>
    <xf numFmtId="4" fontId="23" fillId="0" borderId="0" xfId="0" applyNumberFormat="1" applyFont="1"/>
    <xf numFmtId="175" fontId="23" fillId="0" borderId="24" xfId="9" applyNumberFormat="1" applyFont="1" applyBorder="1"/>
    <xf numFmtId="175" fontId="23" fillId="0" borderId="25" xfId="9" applyNumberFormat="1" applyFont="1" applyBorder="1"/>
    <xf numFmtId="0" fontId="18" fillId="0" borderId="0" xfId="4" applyFont="1" applyBorder="1"/>
    <xf numFmtId="43" fontId="18" fillId="0" borderId="0" xfId="11" applyNumberFormat="1" applyFont="1" applyBorder="1" applyAlignment="1"/>
    <xf numFmtId="0" fontId="14" fillId="0" borderId="0" xfId="0" applyFont="1" applyFill="1"/>
    <xf numFmtId="0" fontId="17" fillId="0" borderId="0" xfId="4" applyFont="1" applyAlignment="1"/>
    <xf numFmtId="0" fontId="17" fillId="0" borderId="0" xfId="4" applyFont="1" applyAlignment="1">
      <alignment horizontal="center"/>
    </xf>
    <xf numFmtId="0" fontId="65" fillId="0" borderId="0" xfId="4" applyFont="1" applyAlignment="1"/>
    <xf numFmtId="170" fontId="2" fillId="0" borderId="0" xfId="4" applyNumberFormat="1" applyFont="1" applyAlignment="1">
      <alignment horizontal="left"/>
    </xf>
    <xf numFmtId="43" fontId="2" fillId="0" borderId="0" xfId="9" applyFont="1" applyAlignment="1">
      <alignment horizontal="center"/>
    </xf>
    <xf numFmtId="43" fontId="2" fillId="0" borderId="0" xfId="9" applyFont="1" applyAlignment="1">
      <alignment horizontal="right"/>
    </xf>
    <xf numFmtId="0" fontId="5" fillId="0" borderId="0" xfId="0" applyFont="1" applyFill="1"/>
    <xf numFmtId="0" fontId="23" fillId="0" borderId="0" xfId="4" applyFont="1" applyAlignment="1"/>
    <xf numFmtId="177" fontId="53" fillId="0" borderId="24" xfId="4" quotePrefix="1" applyNumberFormat="1" applyFont="1" applyBorder="1" applyAlignment="1">
      <alignment horizontal="right"/>
    </xf>
    <xf numFmtId="177" fontId="53" fillId="0" borderId="0" xfId="4" quotePrefix="1" applyNumberFormat="1" applyFont="1" applyBorder="1" applyAlignment="1">
      <alignment horizontal="right"/>
    </xf>
    <xf numFmtId="0" fontId="23" fillId="0" borderId="0" xfId="4" applyFont="1"/>
    <xf numFmtId="0" fontId="23" fillId="0" borderId="0" xfId="4" applyFont="1" applyBorder="1" applyAlignment="1"/>
    <xf numFmtId="43" fontId="23" fillId="0" borderId="0" xfId="4" applyNumberFormat="1" applyFont="1" applyAlignment="1"/>
    <xf numFmtId="43" fontId="23" fillId="0" borderId="0" xfId="4" applyNumberFormat="1" applyFont="1" applyBorder="1" applyAlignment="1"/>
    <xf numFmtId="43" fontId="23" fillId="0" borderId="0" xfId="4" applyNumberFormat="1" applyFont="1"/>
    <xf numFmtId="43" fontId="23" fillId="0" borderId="0" xfId="9" applyFont="1"/>
    <xf numFmtId="43" fontId="23" fillId="0" borderId="0" xfId="9" applyNumberFormat="1" applyFont="1" applyAlignment="1"/>
    <xf numFmtId="43" fontId="23" fillId="0" borderId="0" xfId="9" applyNumberFormat="1" applyFont="1" applyBorder="1" applyAlignment="1"/>
    <xf numFmtId="43" fontId="66" fillId="0" borderId="0" xfId="4" applyNumberFormat="1" applyFont="1" applyBorder="1" applyAlignment="1"/>
    <xf numFmtId="43" fontId="67" fillId="0" borderId="0" xfId="4" quotePrefix="1" applyNumberFormat="1" applyFont="1" applyAlignment="1"/>
    <xf numFmtId="43" fontId="66" fillId="0" borderId="0" xfId="4" applyNumberFormat="1" applyFont="1" applyAlignment="1"/>
    <xf numFmtId="0" fontId="2" fillId="0" borderId="0" xfId="4" applyFont="1" applyAlignment="1">
      <alignment horizontal="left" wrapText="1"/>
    </xf>
    <xf numFmtId="43" fontId="67" fillId="0" borderId="0" xfId="4" quotePrefix="1" applyNumberFormat="1" applyFont="1" applyBorder="1"/>
    <xf numFmtId="43" fontId="66" fillId="0" borderId="0" xfId="4" applyNumberFormat="1" applyFont="1"/>
    <xf numFmtId="43" fontId="23" fillId="0" borderId="0" xfId="4" applyNumberFormat="1" applyFont="1" applyBorder="1"/>
    <xf numFmtId="43" fontId="23" fillId="0" borderId="25" xfId="4" applyNumberFormat="1" applyFont="1" applyBorder="1" applyAlignment="1"/>
    <xf numFmtId="175" fontId="23" fillId="0" borderId="0" xfId="4" applyNumberFormat="1" applyFont="1"/>
    <xf numFmtId="178" fontId="23" fillId="0" borderId="0" xfId="4" applyNumberFormat="1" applyFont="1" applyAlignment="1"/>
    <xf numFmtId="43" fontId="23" fillId="0" borderId="0" xfId="9" applyFont="1" applyAlignment="1"/>
    <xf numFmtId="0" fontId="68" fillId="0" borderId="0" xfId="0" applyFont="1" applyFill="1" applyBorder="1" applyAlignment="1">
      <alignment horizontal="right" vertical="center"/>
    </xf>
    <xf numFmtId="2" fontId="23" fillId="0" borderId="0" xfId="4" applyNumberFormat="1" applyFont="1"/>
    <xf numFmtId="0" fontId="69" fillId="0" borderId="0" xfId="0" applyFont="1"/>
    <xf numFmtId="49" fontId="18" fillId="0" borderId="0" xfId="4" applyNumberFormat="1" applyFont="1" applyAlignment="1">
      <alignment horizontal="left"/>
    </xf>
    <xf numFmtId="0" fontId="44" fillId="0" borderId="0" xfId="0" applyFont="1"/>
    <xf numFmtId="14" fontId="3" fillId="0" borderId="0" xfId="0" applyNumberFormat="1" applyFont="1"/>
    <xf numFmtId="14" fontId="43" fillId="0" borderId="0" xfId="0" applyNumberFormat="1" applyFont="1" applyAlignment="1">
      <alignment horizontal="center"/>
    </xf>
    <xf numFmtId="14" fontId="3" fillId="0" borderId="0" xfId="0" applyNumberFormat="1" applyFont="1" applyAlignment="1">
      <alignment horizontal="center"/>
    </xf>
    <xf numFmtId="0" fontId="0" fillId="38" borderId="0" xfId="0" applyFont="1" applyFill="1"/>
    <xf numFmtId="0" fontId="6" fillId="0" borderId="0" xfId="0" applyFont="1"/>
    <xf numFmtId="179" fontId="2" fillId="0" borderId="0" xfId="10" applyNumberFormat="1" applyFont="1"/>
    <xf numFmtId="179" fontId="44" fillId="0" borderId="0" xfId="0" applyNumberFormat="1" applyFont="1"/>
    <xf numFmtId="179" fontId="0" fillId="0" borderId="0" xfId="0" applyNumberFormat="1" applyFont="1"/>
    <xf numFmtId="175" fontId="2" fillId="0" borderId="0" xfId="9" applyNumberFormat="1" applyFont="1"/>
    <xf numFmtId="0" fontId="2" fillId="0" borderId="0" xfId="0" applyFont="1"/>
    <xf numFmtId="10" fontId="0" fillId="0" borderId="0" xfId="1" applyNumberFormat="1" applyFont="1" applyFill="1" applyAlignment="1">
      <alignment horizontal="right"/>
    </xf>
    <xf numFmtId="10" fontId="44" fillId="0" borderId="0" xfId="1" applyNumberFormat="1" applyFont="1"/>
    <xf numFmtId="43" fontId="44" fillId="0" borderId="0" xfId="9" applyFont="1"/>
    <xf numFmtId="10" fontId="2" fillId="0" borderId="0" xfId="1" applyNumberFormat="1" applyFont="1" applyAlignment="1">
      <alignment horizontal="right"/>
    </xf>
    <xf numFmtId="14" fontId="44" fillId="0" borderId="0" xfId="0" applyNumberFormat="1" applyFont="1"/>
    <xf numFmtId="2" fontId="2" fillId="0" borderId="0" xfId="1" applyNumberFormat="1" applyFont="1" applyAlignment="1">
      <alignment horizontal="right"/>
    </xf>
    <xf numFmtId="10" fontId="2" fillId="0" borderId="0" xfId="1" applyNumberFormat="1" applyFont="1"/>
    <xf numFmtId="43" fontId="44" fillId="0" borderId="0" xfId="0" applyNumberFormat="1" applyFont="1"/>
    <xf numFmtId="2" fontId="2" fillId="0" borderId="0" xfId="0" applyNumberFormat="1" applyFont="1" applyFill="1" applyAlignment="1">
      <alignment horizontal="right"/>
    </xf>
    <xf numFmtId="0" fontId="44" fillId="0" borderId="0" xfId="0" applyFont="1" applyAlignment="1">
      <alignment wrapText="1"/>
    </xf>
    <xf numFmtId="0" fontId="44" fillId="0" borderId="0" xfId="0" applyFont="1" applyFill="1" applyAlignment="1">
      <alignment horizontal="left" wrapText="1"/>
    </xf>
    <xf numFmtId="2" fontId="41" fillId="0" borderId="0" xfId="0" applyNumberFormat="1" applyFont="1" applyFill="1" applyAlignment="1">
      <alignment horizontal="right"/>
    </xf>
    <xf numFmtId="0" fontId="72" fillId="0" borderId="0" xfId="0" applyFont="1"/>
    <xf numFmtId="0" fontId="6" fillId="38" borderId="0" xfId="0" applyFont="1" applyFill="1"/>
    <xf numFmtId="0" fontId="73" fillId="0" borderId="0" xfId="0" applyFont="1" applyFill="1"/>
    <xf numFmtId="0" fontId="73" fillId="0" borderId="0" xfId="0" applyFont="1" applyAlignment="1">
      <alignment horizontal="right"/>
    </xf>
    <xf numFmtId="0" fontId="74" fillId="0" borderId="0" xfId="0" applyFont="1" applyAlignment="1">
      <alignment horizontal="right"/>
    </xf>
    <xf numFmtId="0" fontId="72" fillId="0" borderId="0" xfId="0" applyFont="1" applyFill="1"/>
    <xf numFmtId="0" fontId="3" fillId="0" borderId="0" xfId="0" applyFont="1" applyFill="1"/>
    <xf numFmtId="175" fontId="18" fillId="0" borderId="0" xfId="0" applyNumberFormat="1" applyFont="1"/>
    <xf numFmtId="10" fontId="18" fillId="0" borderId="0" xfId="1" applyNumberFormat="1" applyFont="1"/>
    <xf numFmtId="175" fontId="18" fillId="0" borderId="0" xfId="9" applyNumberFormat="1" applyFont="1"/>
    <xf numFmtId="175" fontId="2" fillId="0" borderId="0" xfId="0" applyNumberFormat="1" applyFont="1" applyAlignment="1">
      <alignment horizontal="center"/>
    </xf>
    <xf numFmtId="0" fontId="2" fillId="0" borderId="0" xfId="0" applyFont="1" applyAlignment="1">
      <alignment horizontal="center"/>
    </xf>
    <xf numFmtId="171" fontId="2" fillId="0" borderId="0" xfId="1" applyNumberFormat="1" applyFont="1" applyAlignment="1">
      <alignment horizontal="center"/>
    </xf>
    <xf numFmtId="43" fontId="2" fillId="0" borderId="0" xfId="0" applyNumberFormat="1" applyFont="1" applyAlignment="1">
      <alignment horizontal="center"/>
    </xf>
    <xf numFmtId="0" fontId="0" fillId="38" borderId="0" xfId="0" applyFont="1" applyFill="1" applyAlignment="1">
      <alignment horizontal="center"/>
    </xf>
    <xf numFmtId="0" fontId="0" fillId="0" borderId="0" xfId="0" applyFont="1" applyAlignment="1">
      <alignment horizontal="center"/>
    </xf>
    <xf numFmtId="0" fontId="73" fillId="0" borderId="0" xfId="0" applyFont="1"/>
    <xf numFmtId="0" fontId="0" fillId="0" borderId="0" xfId="0" applyFont="1" applyAlignment="1">
      <alignment horizontal="left"/>
    </xf>
    <xf numFmtId="0" fontId="75" fillId="0" borderId="0" xfId="0" applyFont="1"/>
    <xf numFmtId="0" fontId="3" fillId="0" borderId="0" xfId="0" applyFont="1" applyAlignment="1">
      <alignment horizontal="left"/>
    </xf>
    <xf numFmtId="0" fontId="0" fillId="0" borderId="0" xfId="0" applyFont="1" applyFill="1" applyAlignment="1">
      <alignment vertical="top"/>
    </xf>
    <xf numFmtId="0" fontId="0" fillId="0" borderId="0" xfId="0" applyFont="1" applyAlignment="1">
      <alignment vertical="top"/>
    </xf>
    <xf numFmtId="0" fontId="44" fillId="0" borderId="0" xfId="0" applyFont="1" applyFill="1" applyAlignment="1">
      <alignment vertical="top"/>
    </xf>
    <xf numFmtId="0" fontId="74" fillId="0" borderId="0" xfId="0" applyFont="1"/>
    <xf numFmtId="0" fontId="0" fillId="0" borderId="0" xfId="0" applyAlignment="1">
      <alignment horizontal="left"/>
    </xf>
    <xf numFmtId="175" fontId="0" fillId="0" borderId="0" xfId="9"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0" fontId="0" fillId="38" borderId="0" xfId="0" applyFill="1" applyAlignment="1">
      <alignment horizontal="center"/>
    </xf>
    <xf numFmtId="10" fontId="0" fillId="38" borderId="0" xfId="0" applyNumberFormat="1" applyFill="1" applyAlignment="1">
      <alignment horizontal="center"/>
    </xf>
    <xf numFmtId="10" fontId="0" fillId="0" borderId="0" xfId="0" applyNumberFormat="1" applyFill="1" applyAlignment="1">
      <alignment horizontal="center"/>
    </xf>
    <xf numFmtId="0" fontId="73" fillId="0" borderId="0" xfId="0" applyFont="1" applyFill="1" applyAlignment="1">
      <alignment horizontal="right"/>
    </xf>
    <xf numFmtId="0" fontId="74" fillId="0" borderId="0" xfId="0" applyFont="1" applyFill="1" applyAlignment="1">
      <alignment horizontal="right"/>
    </xf>
    <xf numFmtId="10" fontId="73" fillId="0" borderId="0" xfId="0" applyNumberFormat="1" applyFont="1" applyFill="1" applyAlignment="1">
      <alignment horizontal="right"/>
    </xf>
    <xf numFmtId="10" fontId="2" fillId="0" borderId="0" xfId="0" applyNumberFormat="1" applyFont="1" applyAlignment="1">
      <alignment horizontal="center"/>
    </xf>
    <xf numFmtId="10" fontId="73" fillId="0" borderId="0" xfId="0" applyNumberFormat="1" applyFont="1" applyAlignment="1">
      <alignment horizontal="right"/>
    </xf>
    <xf numFmtId="0" fontId="0" fillId="0" borderId="0" xfId="0" applyBorder="1"/>
    <xf numFmtId="49" fontId="0" fillId="0" borderId="0" xfId="0" applyNumberFormat="1" applyAlignment="1">
      <alignment wrapText="1"/>
    </xf>
    <xf numFmtId="49" fontId="2" fillId="0" borderId="0" xfId="4" applyNumberFormat="1" applyFont="1" applyFill="1" applyAlignment="1">
      <alignment vertical="top"/>
    </xf>
    <xf numFmtId="49" fontId="2" fillId="0" borderId="0" xfId="4" applyNumberFormat="1" applyFont="1" applyFill="1" applyAlignment="1">
      <alignment wrapText="1"/>
    </xf>
    <xf numFmtId="49" fontId="0" fillId="0" borderId="0" xfId="0" quotePrefix="1" applyNumberFormat="1" applyFill="1" applyAlignment="1"/>
    <xf numFmtId="49" fontId="0" fillId="0" borderId="0" xfId="0" quotePrefix="1" applyNumberFormat="1" applyFill="1" applyAlignment="1">
      <alignment horizontal="left"/>
    </xf>
    <xf numFmtId="0" fontId="70" fillId="0" borderId="0" xfId="0" quotePrefix="1" applyFont="1" applyFill="1"/>
    <xf numFmtId="3" fontId="18" fillId="0" borderId="0" xfId="0" applyNumberFormat="1" applyFont="1" applyAlignment="1">
      <alignment horizontal="center"/>
    </xf>
    <xf numFmtId="0" fontId="18" fillId="0" borderId="0" xfId="0" applyFont="1" applyAlignment="1">
      <alignment horizontal="center"/>
    </xf>
    <xf numFmtId="10" fontId="18" fillId="0" borderId="0" xfId="0" applyNumberFormat="1" applyFont="1" applyAlignment="1">
      <alignment horizontal="center"/>
    </xf>
    <xf numFmtId="4" fontId="18" fillId="0" borderId="0" xfId="0" applyNumberFormat="1" applyFont="1" applyAlignment="1">
      <alignment horizontal="center"/>
    </xf>
    <xf numFmtId="0" fontId="74" fillId="0" borderId="0" xfId="0" applyFont="1" applyFill="1"/>
    <xf numFmtId="0" fontId="0" fillId="0" borderId="0" xfId="0" applyFill="1" applyAlignment="1">
      <alignment horizontal="left"/>
    </xf>
    <xf numFmtId="0" fontId="3" fillId="0" borderId="0" xfId="0" applyFont="1" applyFill="1" applyAlignment="1">
      <alignment horizontal="left"/>
    </xf>
    <xf numFmtId="0" fontId="3" fillId="0" borderId="28" xfId="0" applyFont="1" applyBorder="1" applyAlignment="1">
      <alignment horizontal="center"/>
    </xf>
    <xf numFmtId="0" fontId="3" fillId="0" borderId="28" xfId="0" applyFont="1" applyBorder="1"/>
    <xf numFmtId="175" fontId="18" fillId="0" borderId="2" xfId="0" applyNumberFormat="1" applyFont="1" applyBorder="1"/>
    <xf numFmtId="0" fontId="0" fillId="0" borderId="2" xfId="0" applyBorder="1" applyAlignment="1">
      <alignment horizontal="center"/>
    </xf>
    <xf numFmtId="0" fontId="0" fillId="0" borderId="2" xfId="0" applyBorder="1" applyAlignment="1">
      <alignment horizontal="left" indent="1"/>
    </xf>
    <xf numFmtId="175" fontId="2" fillId="0" borderId="2" xfId="9" applyNumberFormat="1" applyFont="1" applyBorder="1"/>
    <xf numFmtId="10" fontId="18" fillId="0" borderId="2" xfId="1" applyNumberFormat="1" applyFont="1" applyBorder="1"/>
    <xf numFmtId="0" fontId="6" fillId="0" borderId="0" xfId="0" applyFont="1" applyFill="1" applyBorder="1" applyAlignment="1">
      <alignment horizontal="center"/>
    </xf>
    <xf numFmtId="0" fontId="0" fillId="0" borderId="0" xfId="0" applyBorder="1" applyAlignment="1">
      <alignment horizontal="left" indent="1"/>
    </xf>
    <xf numFmtId="175" fontId="2" fillId="0" borderId="0" xfId="9" applyNumberFormat="1" applyFont="1" applyBorder="1"/>
    <xf numFmtId="10" fontId="18" fillId="0" borderId="0" xfId="1" applyNumberFormat="1" applyFont="1" applyBorder="1"/>
    <xf numFmtId="0" fontId="0" fillId="0" borderId="7" xfId="0" applyBorder="1" applyAlignment="1">
      <alignment horizontal="left" indent="1"/>
    </xf>
    <xf numFmtId="0" fontId="44" fillId="0" borderId="0" xfId="0" applyFont="1" applyFill="1" applyBorder="1" applyAlignment="1">
      <alignment horizontal="center"/>
    </xf>
    <xf numFmtId="0" fontId="0" fillId="0" borderId="2" xfId="0" applyFont="1" applyBorder="1" applyAlignment="1">
      <alignment horizontal="center"/>
    </xf>
    <xf numFmtId="0" fontId="6" fillId="0" borderId="7" xfId="0" applyFont="1" applyFill="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indent="1"/>
    </xf>
    <xf numFmtId="175" fontId="18" fillId="0" borderId="2" xfId="9" applyNumberFormat="1" applyFont="1" applyBorder="1"/>
    <xf numFmtId="0" fontId="5" fillId="0" borderId="0" xfId="0" applyFont="1" applyFill="1" applyBorder="1" applyAlignment="1">
      <alignment horizontal="center"/>
    </xf>
    <xf numFmtId="0" fontId="3" fillId="0" borderId="0" xfId="0" applyFont="1" applyBorder="1" applyAlignment="1">
      <alignment horizontal="left" indent="1"/>
    </xf>
    <xf numFmtId="175" fontId="18" fillId="0" borderId="0" xfId="9" applyNumberFormat="1" applyFont="1" applyBorder="1"/>
    <xf numFmtId="0" fontId="3" fillId="0" borderId="7" xfId="0" applyFont="1" applyBorder="1" applyAlignment="1">
      <alignment horizontal="left" indent="1"/>
    </xf>
    <xf numFmtId="0" fontId="3" fillId="0" borderId="9" xfId="0" applyFont="1" applyBorder="1"/>
    <xf numFmtId="0" fontId="3" fillId="0" borderId="9" xfId="0" applyFont="1" applyBorder="1" applyAlignment="1">
      <alignment horizontal="center"/>
    </xf>
    <xf numFmtId="3" fontId="2" fillId="0" borderId="0" xfId="0" applyNumberFormat="1" applyFont="1"/>
    <xf numFmtId="0" fontId="3" fillId="0" borderId="9" xfId="0" applyFont="1" applyBorder="1" applyAlignment="1">
      <alignment horizontal="left"/>
    </xf>
    <xf numFmtId="3" fontId="18" fillId="0" borderId="9" xfId="0" applyNumberFormat="1" applyFont="1" applyBorder="1"/>
    <xf numFmtId="0" fontId="78" fillId="0" borderId="0" xfId="0" quotePrefix="1" applyFont="1" applyAlignment="1"/>
    <xf numFmtId="0" fontId="8" fillId="0" borderId="0" xfId="0" applyFont="1" applyBorder="1" applyAlignment="1">
      <alignment vertical="center"/>
    </xf>
    <xf numFmtId="14" fontId="11" fillId="0" borderId="0" xfId="0" applyNumberFormat="1" applyFont="1" applyBorder="1"/>
    <xf numFmtId="14" fontId="2" fillId="0" borderId="0" xfId="0" quotePrefix="1" applyNumberFormat="1" applyFont="1" applyFill="1" applyBorder="1" applyAlignment="1">
      <alignment horizontal="center" vertical="center" wrapText="1"/>
    </xf>
    <xf numFmtId="181" fontId="2" fillId="0" borderId="0" xfId="0" quotePrefix="1" applyNumberFormat="1" applyFont="1" applyFill="1" applyBorder="1" applyAlignment="1">
      <alignment horizontal="center" vertical="center" wrapText="1"/>
    </xf>
    <xf numFmtId="181" fontId="2" fillId="0" borderId="0" xfId="0" quotePrefix="1"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0" fontId="13" fillId="0" borderId="0" xfId="2" applyFill="1" applyBorder="1" applyAlignment="1">
      <alignment horizontal="center" vertical="center" wrapText="1"/>
    </xf>
    <xf numFmtId="0" fontId="13" fillId="0" borderId="0" xfId="2" applyAlignment="1">
      <alignment horizontal="center"/>
    </xf>
    <xf numFmtId="0" fontId="2"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82" fontId="2" fillId="0" borderId="0" xfId="0" applyNumberFormat="1" applyFont="1" applyFill="1" applyBorder="1" applyAlignment="1">
      <alignment horizontal="center" vertical="center" wrapText="1"/>
    </xf>
    <xf numFmtId="182"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1" fontId="2" fillId="0" borderId="0" xfId="0" applyNumberFormat="1" applyFont="1" applyFill="1" applyBorder="1" applyAlignment="1" applyProtection="1">
      <alignment horizontal="center" vertical="center" wrapText="1"/>
    </xf>
    <xf numFmtId="181" fontId="2" fillId="0" borderId="0" xfId="0" quotePrefix="1" applyNumberFormat="1" applyFont="1" applyFill="1" applyBorder="1" applyAlignment="1">
      <alignment horizontal="center" vertical="center" wrapText="1"/>
    </xf>
    <xf numFmtId="181" fontId="0"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83" fontId="18" fillId="0" borderId="0" xfId="0"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81" fontId="2" fillId="0" borderId="0" xfId="0" quotePrefix="1" applyNumberFormat="1" applyFont="1" applyFill="1" applyBorder="1" applyAlignment="1" applyProtection="1">
      <alignment horizontal="center" vertical="center" wrapText="1"/>
    </xf>
    <xf numFmtId="181"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8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7"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71"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615"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xf numFmtId="0" fontId="41" fillId="0" borderId="0" xfId="4" applyFont="1"/>
    <xf numFmtId="0" fontId="41" fillId="0" borderId="0" xfId="4" applyFont="1" applyFill="1"/>
    <xf numFmtId="168" fontId="49" fillId="0" borderId="0" xfId="11" applyNumberFormat="1" applyFont="1" applyAlignment="1">
      <alignment horizontal="right"/>
    </xf>
    <xf numFmtId="171" fontId="49" fillId="0" borderId="0" xfId="12" applyNumberFormat="1" applyFont="1" applyAlignment="1">
      <alignment horizontal="center"/>
    </xf>
    <xf numFmtId="49" fontId="49" fillId="0" borderId="0" xfId="4" applyNumberFormat="1" applyFont="1" applyAlignment="1">
      <alignment horizontal="center"/>
    </xf>
    <xf numFmtId="49" fontId="49" fillId="0" borderId="0" xfId="4" applyNumberFormat="1" applyFont="1" applyAlignment="1"/>
    <xf numFmtId="49" fontId="41" fillId="0" borderId="0" xfId="4" applyNumberFormat="1" applyFont="1" applyFill="1"/>
    <xf numFmtId="49" fontId="41" fillId="0" borderId="0" xfId="4" applyNumberFormat="1" applyFont="1" applyFill="1" applyAlignment="1">
      <alignment horizontal="center" wrapText="1"/>
    </xf>
    <xf numFmtId="0" fontId="38" fillId="0" borderId="0" xfId="0" applyFont="1" applyProtection="1"/>
    <xf numFmtId="184" fontId="49" fillId="0" borderId="0" xfId="11" applyNumberFormat="1" applyFont="1" applyAlignment="1">
      <alignment horizontal="right"/>
    </xf>
    <xf numFmtId="165" fontId="23" fillId="0" borderId="0" xfId="1" applyNumberFormat="1" applyFont="1"/>
    <xf numFmtId="175" fontId="2" fillId="0" borderId="38" xfId="9" applyNumberFormat="1" applyFont="1" applyBorder="1"/>
    <xf numFmtId="175" fontId="18" fillId="0" borderId="38" xfId="9" applyNumberFormat="1" applyFont="1" applyBorder="1"/>
    <xf numFmtId="10" fontId="18" fillId="0" borderId="38" xfId="1" applyNumberFormat="1" applyFont="1" applyBorder="1"/>
    <xf numFmtId="3" fontId="18" fillId="0" borderId="0" xfId="0" applyNumberFormat="1" applyFont="1"/>
    <xf numFmtId="10" fontId="3" fillId="0" borderId="9" xfId="1" applyNumberFormat="1" applyFont="1" applyBorder="1" applyAlignment="1">
      <alignment horizontal="right"/>
    </xf>
    <xf numFmtId="175" fontId="2" fillId="0" borderId="0" xfId="0" applyNumberFormat="1" applyFont="1"/>
    <xf numFmtId="43" fontId="2" fillId="0" borderId="0" xfId="0" applyNumberFormat="1" applyFont="1"/>
    <xf numFmtId="0" fontId="2" fillId="0" borderId="0" xfId="0" applyFont="1" applyFill="1" applyBorder="1" applyAlignment="1">
      <alignment horizontal="center" vertical="center"/>
    </xf>
    <xf numFmtId="0" fontId="13" fillId="0" borderId="0" xfId="2" applyFill="1" applyBorder="1" applyAlignment="1">
      <alignment horizontal="left" vertical="center"/>
    </xf>
    <xf numFmtId="0" fontId="6" fillId="3" borderId="0" xfId="2" applyFont="1" applyFill="1" applyBorder="1" applyAlignment="1">
      <alignment horizontal="center"/>
    </xf>
    <xf numFmtId="0" fontId="112" fillId="0" borderId="0" xfId="2" applyFont="1" applyAlignment="1"/>
    <xf numFmtId="0" fontId="8" fillId="0" borderId="0" xfId="0" applyFont="1" applyBorder="1" applyAlignment="1">
      <alignment horizontal="center" vertical="center"/>
    </xf>
    <xf numFmtId="0" fontId="39"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left" vertical="center"/>
    </xf>
    <xf numFmtId="0" fontId="6" fillId="2" borderId="0" xfId="2" applyFont="1" applyFill="1" applyBorder="1" applyAlignment="1">
      <alignment horizontal="center"/>
    </xf>
    <xf numFmtId="0" fontId="6" fillId="0" borderId="0" xfId="2" applyFont="1" applyAlignment="1"/>
    <xf numFmtId="49" fontId="41" fillId="0" borderId="0" xfId="4" quotePrefix="1" applyNumberFormat="1" applyFont="1" applyAlignment="1">
      <alignment horizontal="left" vertical="top" wrapText="1"/>
    </xf>
    <xf numFmtId="0" fontId="41" fillId="0" borderId="0" xfId="4" applyFont="1" applyAlignment="1">
      <alignment horizontal="left" wrapText="1"/>
    </xf>
    <xf numFmtId="0" fontId="41" fillId="0" borderId="0" xfId="11" applyFont="1" applyAlignment="1">
      <alignment horizontal="left" vertical="top" wrapText="1"/>
    </xf>
    <xf numFmtId="49" fontId="42" fillId="0" borderId="0" xfId="4" applyNumberFormat="1" applyFont="1" applyAlignment="1">
      <alignment horizontal="left"/>
    </xf>
    <xf numFmtId="0" fontId="42" fillId="0" borderId="0" xfId="4" applyNumberFormat="1" applyFont="1" applyAlignment="1">
      <alignment horizontal="left" wrapText="1"/>
    </xf>
    <xf numFmtId="0" fontId="44" fillId="0" borderId="0" xfId="4" applyNumberFormat="1" applyFont="1" applyAlignment="1">
      <alignment horizontal="left" wrapText="1"/>
    </xf>
    <xf numFmtId="0" fontId="45" fillId="0" borderId="0" xfId="0" applyNumberFormat="1" applyFont="1" applyAlignment="1">
      <alignment horizontal="left" vertical="center" wrapText="1"/>
    </xf>
    <xf numFmtId="49" fontId="47" fillId="0" borderId="0" xfId="4" applyNumberFormat="1" applyFont="1" applyAlignment="1">
      <alignment horizontal="left" wrapText="1"/>
    </xf>
    <xf numFmtId="0" fontId="0" fillId="0" borderId="0" xfId="0" applyNumberFormat="1" applyFont="1" applyFill="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wrapText="1"/>
    </xf>
    <xf numFmtId="0" fontId="71" fillId="0" borderId="0" xfId="0" applyFont="1" applyFill="1" applyAlignment="1">
      <alignment horizontal="left" wrapText="1"/>
    </xf>
    <xf numFmtId="180" fontId="0" fillId="0" borderId="0" xfId="0" applyNumberFormat="1" applyAlignment="1">
      <alignment horizontal="left" wrapText="1"/>
    </xf>
    <xf numFmtId="0" fontId="6" fillId="0" borderId="0" xfId="0" applyNumberFormat="1" applyFont="1" applyFill="1" applyAlignment="1">
      <alignment horizontal="left" vertical="top" wrapText="1"/>
    </xf>
    <xf numFmtId="49" fontId="0" fillId="0" borderId="0" xfId="0" applyNumberFormat="1" applyFill="1" applyAlignment="1">
      <alignment horizontal="left" vertical="top" wrapText="1"/>
    </xf>
    <xf numFmtId="180" fontId="0" fillId="0" borderId="0" xfId="0" applyNumberFormat="1" applyFill="1" applyAlignment="1">
      <alignment horizontal="left" vertical="top" wrapText="1"/>
    </xf>
    <xf numFmtId="0" fontId="14" fillId="38" borderId="0" xfId="0" applyFont="1" applyFill="1" applyAlignment="1">
      <alignment horizontal="left"/>
    </xf>
    <xf numFmtId="0" fontId="3" fillId="0" borderId="7" xfId="0" applyFont="1" applyBorder="1" applyAlignment="1">
      <alignment horizontal="center"/>
    </xf>
    <xf numFmtId="0" fontId="3" fillId="0" borderId="24" xfId="0" applyFont="1" applyBorder="1" applyAlignment="1">
      <alignment horizontal="center"/>
    </xf>
  </cellXfs>
  <cellStyles count="3306">
    <cellStyle name="20% - Accent1 2" xfId="15"/>
    <cellStyle name="20% - Accent1 3" xfId="16"/>
    <cellStyle name="20% - Accent1 3 2" xfId="17"/>
    <cellStyle name="20% - Accent1 3 2 2" xfId="18"/>
    <cellStyle name="20% - Accent1 3 2 2 2" xfId="19"/>
    <cellStyle name="20% - Accent1 3 2 2 2 2" xfId="20"/>
    <cellStyle name="20% - Accent1 3 2 2 3" xfId="21"/>
    <cellStyle name="20% - Accent1 3 2 2 4" xfId="22"/>
    <cellStyle name="20% - Accent1 3 2 3" xfId="23"/>
    <cellStyle name="20% - Accent1 3 2 3 2" xfId="24"/>
    <cellStyle name="20% - Accent1 3 2 4" xfId="25"/>
    <cellStyle name="20% - Accent1 3 2 5" xfId="26"/>
    <cellStyle name="20% - Accent1 3 3" xfId="27"/>
    <cellStyle name="20% - Accent1 3 3 2" xfId="28"/>
    <cellStyle name="20% - Accent1 3 3 2 2" xfId="29"/>
    <cellStyle name="20% - Accent1 3 3 3" xfId="30"/>
    <cellStyle name="20% - Accent1 3 3 4" xfId="31"/>
    <cellStyle name="20% - Accent1 3 4" xfId="32"/>
    <cellStyle name="20% - Accent1 3 4 2" xfId="33"/>
    <cellStyle name="20% - Accent1 3 5" xfId="34"/>
    <cellStyle name="20% - Accent1 3 6" xfId="35"/>
    <cellStyle name="20% - Accent1 4" xfId="36"/>
    <cellStyle name="20% - Accent1 4 2" xfId="37"/>
    <cellStyle name="20% - Accent1 4 2 2" xfId="38"/>
    <cellStyle name="20% - Accent1 4 2 2 2" xfId="39"/>
    <cellStyle name="20% - Accent1 4 2 2 2 2" xfId="40"/>
    <cellStyle name="20% - Accent1 4 2 2 3" xfId="41"/>
    <cellStyle name="20% - Accent1 4 2 2 4" xfId="42"/>
    <cellStyle name="20% - Accent1 4 2 3" xfId="43"/>
    <cellStyle name="20% - Accent1 4 2 3 2" xfId="44"/>
    <cellStyle name="20% - Accent1 4 2 4" xfId="45"/>
    <cellStyle name="20% - Accent1 4 2 5" xfId="46"/>
    <cellStyle name="20% - Accent1 4 3" xfId="47"/>
    <cellStyle name="20% - Accent1 4 3 2" xfId="48"/>
    <cellStyle name="20% - Accent1 4 3 2 2" xfId="49"/>
    <cellStyle name="20% - Accent1 4 3 3" xfId="50"/>
    <cellStyle name="20% - Accent1 4 3 4" xfId="51"/>
    <cellStyle name="20% - Accent1 4 4" xfId="52"/>
    <cellStyle name="20% - Accent1 4 4 2" xfId="53"/>
    <cellStyle name="20% - Accent1 4 5" xfId="54"/>
    <cellStyle name="20% - Accent1 4 6" xfId="55"/>
    <cellStyle name="20% - Accent2 2" xfId="56"/>
    <cellStyle name="20% - Accent2 3" xfId="57"/>
    <cellStyle name="20% - Accent2 3 2" xfId="58"/>
    <cellStyle name="20% - Accent2 3 2 2" xfId="59"/>
    <cellStyle name="20% - Accent2 3 2 2 2" xfId="60"/>
    <cellStyle name="20% - Accent2 3 2 2 2 2" xfId="61"/>
    <cellStyle name="20% - Accent2 3 2 2 3" xfId="62"/>
    <cellStyle name="20% - Accent2 3 2 2 4" xfId="63"/>
    <cellStyle name="20% - Accent2 3 2 3" xfId="64"/>
    <cellStyle name="20% - Accent2 3 2 3 2" xfId="65"/>
    <cellStyle name="20% - Accent2 3 2 4" xfId="66"/>
    <cellStyle name="20% - Accent2 3 2 5" xfId="67"/>
    <cellStyle name="20% - Accent2 3 3" xfId="68"/>
    <cellStyle name="20% - Accent2 3 3 2" xfId="69"/>
    <cellStyle name="20% - Accent2 3 3 2 2" xfId="70"/>
    <cellStyle name="20% - Accent2 3 3 3" xfId="71"/>
    <cellStyle name="20% - Accent2 3 3 4" xfId="72"/>
    <cellStyle name="20% - Accent2 3 4" xfId="73"/>
    <cellStyle name="20% - Accent2 3 4 2" xfId="74"/>
    <cellStyle name="20% - Accent2 3 5" xfId="75"/>
    <cellStyle name="20% - Accent2 3 6" xfId="76"/>
    <cellStyle name="20% - Accent2 4" xfId="77"/>
    <cellStyle name="20% - Accent2 4 2" xfId="78"/>
    <cellStyle name="20% - Accent2 4 2 2" xfId="79"/>
    <cellStyle name="20% - Accent2 4 2 2 2" xfId="80"/>
    <cellStyle name="20% - Accent2 4 2 2 2 2" xfId="81"/>
    <cellStyle name="20% - Accent2 4 2 2 3" xfId="82"/>
    <cellStyle name="20% - Accent2 4 2 2 4" xfId="83"/>
    <cellStyle name="20% - Accent2 4 2 3" xfId="84"/>
    <cellStyle name="20% - Accent2 4 2 3 2" xfId="85"/>
    <cellStyle name="20% - Accent2 4 2 4" xfId="86"/>
    <cellStyle name="20% - Accent2 4 2 5" xfId="87"/>
    <cellStyle name="20% - Accent2 4 3" xfId="88"/>
    <cellStyle name="20% - Accent2 4 3 2" xfId="89"/>
    <cellStyle name="20% - Accent2 4 3 2 2" xfId="90"/>
    <cellStyle name="20% - Accent2 4 3 3" xfId="91"/>
    <cellStyle name="20% - Accent2 4 3 4" xfId="92"/>
    <cellStyle name="20% - Accent2 4 4" xfId="93"/>
    <cellStyle name="20% - Accent2 4 4 2" xfId="94"/>
    <cellStyle name="20% - Accent2 4 5" xfId="95"/>
    <cellStyle name="20% - Accent2 4 6" xfId="96"/>
    <cellStyle name="20% - Accent3 2" xfId="97"/>
    <cellStyle name="20% - Accent3 3" xfId="98"/>
    <cellStyle name="20% - Accent3 3 2" xfId="99"/>
    <cellStyle name="20% - Accent3 3 2 2" xfId="100"/>
    <cellStyle name="20% - Accent3 3 2 2 2" xfId="101"/>
    <cellStyle name="20% - Accent3 3 2 2 2 2" xfId="102"/>
    <cellStyle name="20% - Accent3 3 2 2 3" xfId="103"/>
    <cellStyle name="20% - Accent3 3 2 2 4" xfId="104"/>
    <cellStyle name="20% - Accent3 3 2 3" xfId="105"/>
    <cellStyle name="20% - Accent3 3 2 3 2" xfId="106"/>
    <cellStyle name="20% - Accent3 3 2 4" xfId="107"/>
    <cellStyle name="20% - Accent3 3 2 5" xfId="108"/>
    <cellStyle name="20% - Accent3 3 3" xfId="109"/>
    <cellStyle name="20% - Accent3 3 3 2" xfId="110"/>
    <cellStyle name="20% - Accent3 3 3 2 2" xfId="111"/>
    <cellStyle name="20% - Accent3 3 3 3" xfId="112"/>
    <cellStyle name="20% - Accent3 3 3 4" xfId="113"/>
    <cellStyle name="20% - Accent3 3 4" xfId="114"/>
    <cellStyle name="20% - Accent3 3 4 2" xfId="115"/>
    <cellStyle name="20% - Accent3 3 5" xfId="116"/>
    <cellStyle name="20% - Accent3 3 6" xfId="117"/>
    <cellStyle name="20% - Accent3 4" xfId="118"/>
    <cellStyle name="20% - Accent3 4 2" xfId="119"/>
    <cellStyle name="20% - Accent3 4 2 2" xfId="120"/>
    <cellStyle name="20% - Accent3 4 2 2 2" xfId="121"/>
    <cellStyle name="20% - Accent3 4 2 2 2 2" xfId="122"/>
    <cellStyle name="20% - Accent3 4 2 2 3" xfId="123"/>
    <cellStyle name="20% - Accent3 4 2 2 4" xfId="124"/>
    <cellStyle name="20% - Accent3 4 2 3" xfId="125"/>
    <cellStyle name="20% - Accent3 4 2 3 2" xfId="126"/>
    <cellStyle name="20% - Accent3 4 2 4" xfId="127"/>
    <cellStyle name="20% - Accent3 4 2 5" xfId="128"/>
    <cellStyle name="20% - Accent3 4 3" xfId="129"/>
    <cellStyle name="20% - Accent3 4 3 2" xfId="130"/>
    <cellStyle name="20% - Accent3 4 3 2 2" xfId="131"/>
    <cellStyle name="20% - Accent3 4 3 3" xfId="132"/>
    <cellStyle name="20% - Accent3 4 3 4" xfId="133"/>
    <cellStyle name="20% - Accent3 4 4" xfId="134"/>
    <cellStyle name="20% - Accent3 4 4 2" xfId="135"/>
    <cellStyle name="20% - Accent3 4 5" xfId="136"/>
    <cellStyle name="20% - Accent3 4 6" xfId="137"/>
    <cellStyle name="20% - Accent4 2" xfId="138"/>
    <cellStyle name="20% - Accent4 3" xfId="139"/>
    <cellStyle name="20% - Accent4 3 2" xfId="140"/>
    <cellStyle name="20% - Accent4 3 2 2" xfId="141"/>
    <cellStyle name="20% - Accent4 3 2 2 2" xfId="142"/>
    <cellStyle name="20% - Accent4 3 2 2 2 2" xfId="143"/>
    <cellStyle name="20% - Accent4 3 2 2 3" xfId="144"/>
    <cellStyle name="20% - Accent4 3 2 2 4" xfId="145"/>
    <cellStyle name="20% - Accent4 3 2 3" xfId="146"/>
    <cellStyle name="20% - Accent4 3 2 3 2" xfId="147"/>
    <cellStyle name="20% - Accent4 3 2 4" xfId="148"/>
    <cellStyle name="20% - Accent4 3 2 5" xfId="149"/>
    <cellStyle name="20% - Accent4 3 3" xfId="150"/>
    <cellStyle name="20% - Accent4 3 3 2" xfId="151"/>
    <cellStyle name="20% - Accent4 3 3 2 2" xfId="152"/>
    <cellStyle name="20% - Accent4 3 3 3" xfId="153"/>
    <cellStyle name="20% - Accent4 3 3 4" xfId="154"/>
    <cellStyle name="20% - Accent4 3 4" xfId="155"/>
    <cellStyle name="20% - Accent4 3 4 2" xfId="156"/>
    <cellStyle name="20% - Accent4 3 5" xfId="157"/>
    <cellStyle name="20% - Accent4 3 6" xfId="158"/>
    <cellStyle name="20% - Accent4 4" xfId="159"/>
    <cellStyle name="20% - Accent4 4 2" xfId="160"/>
    <cellStyle name="20% - Accent4 4 2 2" xfId="161"/>
    <cellStyle name="20% - Accent4 4 2 2 2" xfId="162"/>
    <cellStyle name="20% - Accent4 4 2 2 2 2" xfId="163"/>
    <cellStyle name="20% - Accent4 4 2 2 3" xfId="164"/>
    <cellStyle name="20% - Accent4 4 2 2 4" xfId="165"/>
    <cellStyle name="20% - Accent4 4 2 3" xfId="166"/>
    <cellStyle name="20% - Accent4 4 2 3 2" xfId="167"/>
    <cellStyle name="20% - Accent4 4 2 4" xfId="168"/>
    <cellStyle name="20% - Accent4 4 2 5" xfId="169"/>
    <cellStyle name="20% - Accent4 4 3" xfId="170"/>
    <cellStyle name="20% - Accent4 4 3 2" xfId="171"/>
    <cellStyle name="20% - Accent4 4 3 2 2" xfId="172"/>
    <cellStyle name="20% - Accent4 4 3 3" xfId="173"/>
    <cellStyle name="20% - Accent4 4 3 4" xfId="174"/>
    <cellStyle name="20% - Accent4 4 4" xfId="175"/>
    <cellStyle name="20% - Accent4 4 4 2" xfId="176"/>
    <cellStyle name="20% - Accent4 4 5" xfId="177"/>
    <cellStyle name="20% - Accent4 4 6" xfId="178"/>
    <cellStyle name="20% - Accent5 2" xfId="179"/>
    <cellStyle name="20% - Accent5 3" xfId="180"/>
    <cellStyle name="20% - Accent5 3 2" xfId="181"/>
    <cellStyle name="20% - Accent5 3 2 2" xfId="182"/>
    <cellStyle name="20% - Accent5 3 2 2 2" xfId="183"/>
    <cellStyle name="20% - Accent5 3 2 2 2 2" xfId="184"/>
    <cellStyle name="20% - Accent5 3 2 2 3" xfId="185"/>
    <cellStyle name="20% - Accent5 3 2 2 4" xfId="186"/>
    <cellStyle name="20% - Accent5 3 2 3" xfId="187"/>
    <cellStyle name="20% - Accent5 3 2 3 2" xfId="188"/>
    <cellStyle name="20% - Accent5 3 2 4" xfId="189"/>
    <cellStyle name="20% - Accent5 3 2 5" xfId="190"/>
    <cellStyle name="20% - Accent5 3 3" xfId="191"/>
    <cellStyle name="20% - Accent5 3 3 2" xfId="192"/>
    <cellStyle name="20% - Accent5 3 3 2 2" xfId="193"/>
    <cellStyle name="20% - Accent5 3 3 3" xfId="194"/>
    <cellStyle name="20% - Accent5 3 3 4" xfId="195"/>
    <cellStyle name="20% - Accent5 3 4" xfId="196"/>
    <cellStyle name="20% - Accent5 3 4 2" xfId="197"/>
    <cellStyle name="20% - Accent5 3 5" xfId="198"/>
    <cellStyle name="20% - Accent5 3 6" xfId="199"/>
    <cellStyle name="20% - Accent5 4" xfId="200"/>
    <cellStyle name="20% - Accent5 4 2" xfId="201"/>
    <cellStyle name="20% - Accent5 4 2 2" xfId="202"/>
    <cellStyle name="20% - Accent5 4 2 2 2" xfId="203"/>
    <cellStyle name="20% - Accent5 4 2 2 2 2" xfId="204"/>
    <cellStyle name="20% - Accent5 4 2 2 3" xfId="205"/>
    <cellStyle name="20% - Accent5 4 2 2 4" xfId="206"/>
    <cellStyle name="20% - Accent5 4 2 3" xfId="207"/>
    <cellStyle name="20% - Accent5 4 2 3 2" xfId="208"/>
    <cellStyle name="20% - Accent5 4 2 4" xfId="209"/>
    <cellStyle name="20% - Accent5 4 2 5" xfId="210"/>
    <cellStyle name="20% - Accent5 4 3" xfId="211"/>
    <cellStyle name="20% - Accent5 4 3 2" xfId="212"/>
    <cellStyle name="20% - Accent5 4 3 2 2" xfId="213"/>
    <cellStyle name="20% - Accent5 4 3 3" xfId="214"/>
    <cellStyle name="20% - Accent5 4 3 4" xfId="215"/>
    <cellStyle name="20% - Accent5 4 4" xfId="216"/>
    <cellStyle name="20% - Accent5 4 4 2" xfId="217"/>
    <cellStyle name="20% - Accent5 4 5" xfId="218"/>
    <cellStyle name="20% - Accent5 4 6" xfId="219"/>
    <cellStyle name="20% - Accent6 2" xfId="220"/>
    <cellStyle name="20% - Accent6 3" xfId="221"/>
    <cellStyle name="20% - Accent6 3 2" xfId="222"/>
    <cellStyle name="20% - Accent6 3 2 2" xfId="223"/>
    <cellStyle name="20% - Accent6 3 2 2 2" xfId="224"/>
    <cellStyle name="20% - Accent6 3 2 2 2 2" xfId="225"/>
    <cellStyle name="20% - Accent6 3 2 2 3" xfId="226"/>
    <cellStyle name="20% - Accent6 3 2 2 4" xfId="227"/>
    <cellStyle name="20% - Accent6 3 2 3" xfId="228"/>
    <cellStyle name="20% - Accent6 3 2 3 2" xfId="229"/>
    <cellStyle name="20% - Accent6 3 2 4" xfId="230"/>
    <cellStyle name="20% - Accent6 3 2 5" xfId="231"/>
    <cellStyle name="20% - Accent6 3 3" xfId="232"/>
    <cellStyle name="20% - Accent6 3 3 2" xfId="233"/>
    <cellStyle name="20% - Accent6 3 3 2 2" xfId="234"/>
    <cellStyle name="20% - Accent6 3 3 3" xfId="235"/>
    <cellStyle name="20% - Accent6 3 3 4" xfId="236"/>
    <cellStyle name="20% - Accent6 3 4" xfId="237"/>
    <cellStyle name="20% - Accent6 3 4 2" xfId="238"/>
    <cellStyle name="20% - Accent6 3 5" xfId="239"/>
    <cellStyle name="20% - Accent6 3 6" xfId="240"/>
    <cellStyle name="20% - Accent6 4" xfId="241"/>
    <cellStyle name="20% - Accent6 4 2" xfId="242"/>
    <cellStyle name="20% - Accent6 4 2 2" xfId="243"/>
    <cellStyle name="20% - Accent6 4 2 2 2" xfId="244"/>
    <cellStyle name="20% - Accent6 4 2 2 2 2" xfId="245"/>
    <cellStyle name="20% - Accent6 4 2 2 3" xfId="246"/>
    <cellStyle name="20% - Accent6 4 2 2 4" xfId="247"/>
    <cellStyle name="20% - Accent6 4 2 3" xfId="248"/>
    <cellStyle name="20% - Accent6 4 2 3 2" xfId="249"/>
    <cellStyle name="20% - Accent6 4 2 4" xfId="250"/>
    <cellStyle name="20% - Accent6 4 2 5" xfId="251"/>
    <cellStyle name="20% - Accent6 4 3" xfId="252"/>
    <cellStyle name="20% - Accent6 4 3 2" xfId="253"/>
    <cellStyle name="20% - Accent6 4 3 2 2" xfId="254"/>
    <cellStyle name="20% - Accent6 4 3 3" xfId="255"/>
    <cellStyle name="20% - Accent6 4 3 4" xfId="256"/>
    <cellStyle name="20% - Accent6 4 4" xfId="257"/>
    <cellStyle name="20% - Accent6 4 4 2" xfId="258"/>
    <cellStyle name="20% - Accent6 4 5" xfId="259"/>
    <cellStyle name="20% - Accent6 4 6" xfId="260"/>
    <cellStyle name="40% - Accent1 2" xfId="261"/>
    <cellStyle name="40% - Accent1 3" xfId="262"/>
    <cellStyle name="40% - Accent1 3 2" xfId="263"/>
    <cellStyle name="40% - Accent1 3 2 2" xfId="264"/>
    <cellStyle name="40% - Accent1 3 2 2 2" xfId="265"/>
    <cellStyle name="40% - Accent1 3 2 2 2 2" xfId="266"/>
    <cellStyle name="40% - Accent1 3 2 2 3" xfId="267"/>
    <cellStyle name="40% - Accent1 3 2 2 4" xfId="268"/>
    <cellStyle name="40% - Accent1 3 2 3" xfId="269"/>
    <cellStyle name="40% - Accent1 3 2 3 2" xfId="270"/>
    <cellStyle name="40% - Accent1 3 2 4" xfId="271"/>
    <cellStyle name="40% - Accent1 3 2 5" xfId="272"/>
    <cellStyle name="40% - Accent1 3 3" xfId="273"/>
    <cellStyle name="40% - Accent1 3 3 2" xfId="274"/>
    <cellStyle name="40% - Accent1 3 3 2 2" xfId="275"/>
    <cellStyle name="40% - Accent1 3 3 3" xfId="276"/>
    <cellStyle name="40% - Accent1 3 3 4" xfId="277"/>
    <cellStyle name="40% - Accent1 3 4" xfId="278"/>
    <cellStyle name="40% - Accent1 3 4 2" xfId="279"/>
    <cellStyle name="40% - Accent1 3 5" xfId="280"/>
    <cellStyle name="40% - Accent1 3 6" xfId="281"/>
    <cellStyle name="40% - Accent1 4" xfId="282"/>
    <cellStyle name="40% - Accent1 4 2" xfId="283"/>
    <cellStyle name="40% - Accent1 4 2 2" xfId="284"/>
    <cellStyle name="40% - Accent1 4 2 2 2" xfId="285"/>
    <cellStyle name="40% - Accent1 4 2 2 2 2" xfId="286"/>
    <cellStyle name="40% - Accent1 4 2 2 3" xfId="287"/>
    <cellStyle name="40% - Accent1 4 2 2 4" xfId="288"/>
    <cellStyle name="40% - Accent1 4 2 3" xfId="289"/>
    <cellStyle name="40% - Accent1 4 2 3 2" xfId="290"/>
    <cellStyle name="40% - Accent1 4 2 4" xfId="291"/>
    <cellStyle name="40% - Accent1 4 2 5" xfId="292"/>
    <cellStyle name="40% - Accent1 4 3" xfId="293"/>
    <cellStyle name="40% - Accent1 4 3 2" xfId="294"/>
    <cellStyle name="40% - Accent1 4 3 2 2" xfId="295"/>
    <cellStyle name="40% - Accent1 4 3 3" xfId="296"/>
    <cellStyle name="40% - Accent1 4 3 4" xfId="297"/>
    <cellStyle name="40% - Accent1 4 4" xfId="298"/>
    <cellStyle name="40% - Accent1 4 4 2" xfId="299"/>
    <cellStyle name="40% - Accent1 4 5" xfId="300"/>
    <cellStyle name="40% - Accent1 4 6" xfId="301"/>
    <cellStyle name="40% - Accent2 2" xfId="302"/>
    <cellStyle name="40% - Accent2 3" xfId="303"/>
    <cellStyle name="40% - Accent2 3 2" xfId="304"/>
    <cellStyle name="40% - Accent2 3 2 2" xfId="305"/>
    <cellStyle name="40% - Accent2 3 2 2 2" xfId="306"/>
    <cellStyle name="40% - Accent2 3 2 2 2 2" xfId="307"/>
    <cellStyle name="40% - Accent2 3 2 2 3" xfId="308"/>
    <cellStyle name="40% - Accent2 3 2 2 4" xfId="309"/>
    <cellStyle name="40% - Accent2 3 2 3" xfId="310"/>
    <cellStyle name="40% - Accent2 3 2 3 2" xfId="311"/>
    <cellStyle name="40% - Accent2 3 2 4" xfId="312"/>
    <cellStyle name="40% - Accent2 3 2 5" xfId="313"/>
    <cellStyle name="40% - Accent2 3 3" xfId="314"/>
    <cellStyle name="40% - Accent2 3 3 2" xfId="315"/>
    <cellStyle name="40% - Accent2 3 3 2 2" xfId="316"/>
    <cellStyle name="40% - Accent2 3 3 3" xfId="317"/>
    <cellStyle name="40% - Accent2 3 3 4" xfId="318"/>
    <cellStyle name="40% - Accent2 3 4" xfId="319"/>
    <cellStyle name="40% - Accent2 3 4 2" xfId="320"/>
    <cellStyle name="40% - Accent2 3 5" xfId="321"/>
    <cellStyle name="40% - Accent2 3 6" xfId="322"/>
    <cellStyle name="40% - Accent2 4" xfId="323"/>
    <cellStyle name="40% - Accent2 4 2" xfId="324"/>
    <cellStyle name="40% - Accent2 4 2 2" xfId="325"/>
    <cellStyle name="40% - Accent2 4 2 2 2" xfId="326"/>
    <cellStyle name="40% - Accent2 4 2 2 2 2" xfId="327"/>
    <cellStyle name="40% - Accent2 4 2 2 3" xfId="328"/>
    <cellStyle name="40% - Accent2 4 2 2 4" xfId="329"/>
    <cellStyle name="40% - Accent2 4 2 3" xfId="330"/>
    <cellStyle name="40% - Accent2 4 2 3 2" xfId="331"/>
    <cellStyle name="40% - Accent2 4 2 4" xfId="332"/>
    <cellStyle name="40% - Accent2 4 2 5" xfId="333"/>
    <cellStyle name="40% - Accent2 4 3" xfId="334"/>
    <cellStyle name="40% - Accent2 4 3 2" xfId="335"/>
    <cellStyle name="40% - Accent2 4 3 2 2" xfId="336"/>
    <cellStyle name="40% - Accent2 4 3 3" xfId="337"/>
    <cellStyle name="40% - Accent2 4 3 4" xfId="338"/>
    <cellStyle name="40% - Accent2 4 4" xfId="339"/>
    <cellStyle name="40% - Accent2 4 4 2" xfId="340"/>
    <cellStyle name="40% - Accent2 4 5" xfId="341"/>
    <cellStyle name="40% - Accent2 4 6" xfId="342"/>
    <cellStyle name="40% - Accent3 2" xfId="343"/>
    <cellStyle name="40% - Accent3 3" xfId="344"/>
    <cellStyle name="40% - Accent3 3 2" xfId="345"/>
    <cellStyle name="40% - Accent3 3 2 2" xfId="346"/>
    <cellStyle name="40% - Accent3 3 2 2 2" xfId="347"/>
    <cellStyle name="40% - Accent3 3 2 2 2 2" xfId="348"/>
    <cellStyle name="40% - Accent3 3 2 2 3" xfId="349"/>
    <cellStyle name="40% - Accent3 3 2 2 4" xfId="350"/>
    <cellStyle name="40% - Accent3 3 2 3" xfId="351"/>
    <cellStyle name="40% - Accent3 3 2 3 2" xfId="352"/>
    <cellStyle name="40% - Accent3 3 2 4" xfId="353"/>
    <cellStyle name="40% - Accent3 3 2 5" xfId="354"/>
    <cellStyle name="40% - Accent3 3 3" xfId="355"/>
    <cellStyle name="40% - Accent3 3 3 2" xfId="356"/>
    <cellStyle name="40% - Accent3 3 3 2 2" xfId="357"/>
    <cellStyle name="40% - Accent3 3 3 3" xfId="358"/>
    <cellStyle name="40% - Accent3 3 3 4" xfId="359"/>
    <cellStyle name="40% - Accent3 3 4" xfId="360"/>
    <cellStyle name="40% - Accent3 3 4 2" xfId="361"/>
    <cellStyle name="40% - Accent3 3 5" xfId="362"/>
    <cellStyle name="40% - Accent3 3 6" xfId="363"/>
    <cellStyle name="40% - Accent3 4" xfId="364"/>
    <cellStyle name="40% - Accent3 4 2" xfId="365"/>
    <cellStyle name="40% - Accent3 4 2 2" xfId="366"/>
    <cellStyle name="40% - Accent3 4 2 2 2" xfId="367"/>
    <cellStyle name="40% - Accent3 4 2 2 2 2" xfId="368"/>
    <cellStyle name="40% - Accent3 4 2 2 3" xfId="369"/>
    <cellStyle name="40% - Accent3 4 2 2 4" xfId="370"/>
    <cellStyle name="40% - Accent3 4 2 3" xfId="371"/>
    <cellStyle name="40% - Accent3 4 2 3 2" xfId="372"/>
    <cellStyle name="40% - Accent3 4 2 4" xfId="373"/>
    <cellStyle name="40% - Accent3 4 2 5" xfId="374"/>
    <cellStyle name="40% - Accent3 4 3" xfId="375"/>
    <cellStyle name="40% - Accent3 4 3 2" xfId="376"/>
    <cellStyle name="40% - Accent3 4 3 2 2" xfId="377"/>
    <cellStyle name="40% - Accent3 4 3 3" xfId="378"/>
    <cellStyle name="40% - Accent3 4 3 4" xfId="379"/>
    <cellStyle name="40% - Accent3 4 4" xfId="380"/>
    <cellStyle name="40% - Accent3 4 4 2" xfId="381"/>
    <cellStyle name="40% - Accent3 4 5" xfId="382"/>
    <cellStyle name="40% - Accent3 4 6" xfId="383"/>
    <cellStyle name="40% - Accent4 2" xfId="384"/>
    <cellStyle name="40% - Accent4 3" xfId="385"/>
    <cellStyle name="40% - Accent4 3 2" xfId="386"/>
    <cellStyle name="40% - Accent4 3 2 2" xfId="387"/>
    <cellStyle name="40% - Accent4 3 2 2 2" xfId="388"/>
    <cellStyle name="40% - Accent4 3 2 2 2 2" xfId="389"/>
    <cellStyle name="40% - Accent4 3 2 2 3" xfId="390"/>
    <cellStyle name="40% - Accent4 3 2 2 4" xfId="391"/>
    <cellStyle name="40% - Accent4 3 2 3" xfId="392"/>
    <cellStyle name="40% - Accent4 3 2 3 2" xfId="393"/>
    <cellStyle name="40% - Accent4 3 2 4" xfId="394"/>
    <cellStyle name="40% - Accent4 3 2 5" xfId="395"/>
    <cellStyle name="40% - Accent4 3 3" xfId="396"/>
    <cellStyle name="40% - Accent4 3 3 2" xfId="397"/>
    <cellStyle name="40% - Accent4 3 3 2 2" xfId="398"/>
    <cellStyle name="40% - Accent4 3 3 3" xfId="399"/>
    <cellStyle name="40% - Accent4 3 3 4" xfId="400"/>
    <cellStyle name="40% - Accent4 3 4" xfId="401"/>
    <cellStyle name="40% - Accent4 3 4 2" xfId="402"/>
    <cellStyle name="40% - Accent4 3 5" xfId="403"/>
    <cellStyle name="40% - Accent4 3 6" xfId="404"/>
    <cellStyle name="40% - Accent4 4" xfId="405"/>
    <cellStyle name="40% - Accent4 4 2" xfId="406"/>
    <cellStyle name="40% - Accent4 4 2 2" xfId="407"/>
    <cellStyle name="40% - Accent4 4 2 2 2" xfId="408"/>
    <cellStyle name="40% - Accent4 4 2 2 2 2" xfId="409"/>
    <cellStyle name="40% - Accent4 4 2 2 3" xfId="410"/>
    <cellStyle name="40% - Accent4 4 2 2 4" xfId="411"/>
    <cellStyle name="40% - Accent4 4 2 3" xfId="412"/>
    <cellStyle name="40% - Accent4 4 2 3 2" xfId="413"/>
    <cellStyle name="40% - Accent4 4 2 4" xfId="414"/>
    <cellStyle name="40% - Accent4 4 2 5" xfId="415"/>
    <cellStyle name="40% - Accent4 4 3" xfId="416"/>
    <cellStyle name="40% - Accent4 4 3 2" xfId="417"/>
    <cellStyle name="40% - Accent4 4 3 2 2" xfId="418"/>
    <cellStyle name="40% - Accent4 4 3 3" xfId="419"/>
    <cellStyle name="40% - Accent4 4 3 4" xfId="420"/>
    <cellStyle name="40% - Accent4 4 4" xfId="421"/>
    <cellStyle name="40% - Accent4 4 4 2" xfId="422"/>
    <cellStyle name="40% - Accent4 4 5" xfId="423"/>
    <cellStyle name="40% - Accent4 4 6" xfId="424"/>
    <cellStyle name="40% - Accent5 2" xfId="425"/>
    <cellStyle name="40% - Accent5 3" xfId="426"/>
    <cellStyle name="40% - Accent5 3 2" xfId="427"/>
    <cellStyle name="40% - Accent5 3 2 2" xfId="428"/>
    <cellStyle name="40% - Accent5 3 2 2 2" xfId="429"/>
    <cellStyle name="40% - Accent5 3 2 2 2 2" xfId="430"/>
    <cellStyle name="40% - Accent5 3 2 2 3" xfId="431"/>
    <cellStyle name="40% - Accent5 3 2 2 4" xfId="432"/>
    <cellStyle name="40% - Accent5 3 2 3" xfId="433"/>
    <cellStyle name="40% - Accent5 3 2 3 2" xfId="434"/>
    <cellStyle name="40% - Accent5 3 2 4" xfId="435"/>
    <cellStyle name="40% - Accent5 3 2 5" xfId="436"/>
    <cellStyle name="40% - Accent5 3 3" xfId="437"/>
    <cellStyle name="40% - Accent5 3 3 2" xfId="438"/>
    <cellStyle name="40% - Accent5 3 3 2 2" xfId="439"/>
    <cellStyle name="40% - Accent5 3 3 3" xfId="440"/>
    <cellStyle name="40% - Accent5 3 3 4" xfId="441"/>
    <cellStyle name="40% - Accent5 3 4" xfId="442"/>
    <cellStyle name="40% - Accent5 3 4 2" xfId="443"/>
    <cellStyle name="40% - Accent5 3 5" xfId="444"/>
    <cellStyle name="40% - Accent5 3 6" xfId="445"/>
    <cellStyle name="40% - Accent5 4" xfId="446"/>
    <cellStyle name="40% - Accent5 4 2" xfId="447"/>
    <cellStyle name="40% - Accent5 4 2 2" xfId="448"/>
    <cellStyle name="40% - Accent5 4 2 2 2" xfId="449"/>
    <cellStyle name="40% - Accent5 4 2 2 2 2" xfId="450"/>
    <cellStyle name="40% - Accent5 4 2 2 3" xfId="451"/>
    <cellStyle name="40% - Accent5 4 2 2 4" xfId="452"/>
    <cellStyle name="40% - Accent5 4 2 3" xfId="453"/>
    <cellStyle name="40% - Accent5 4 2 3 2" xfId="454"/>
    <cellStyle name="40% - Accent5 4 2 4" xfId="455"/>
    <cellStyle name="40% - Accent5 4 2 5" xfId="456"/>
    <cellStyle name="40% - Accent5 4 3" xfId="457"/>
    <cellStyle name="40% - Accent5 4 3 2" xfId="458"/>
    <cellStyle name="40% - Accent5 4 3 2 2" xfId="459"/>
    <cellStyle name="40% - Accent5 4 3 3" xfId="460"/>
    <cellStyle name="40% - Accent5 4 3 4" xfId="461"/>
    <cellStyle name="40% - Accent5 4 4" xfId="462"/>
    <cellStyle name="40% - Accent5 4 4 2" xfId="463"/>
    <cellStyle name="40% - Accent5 4 5" xfId="464"/>
    <cellStyle name="40% - Accent5 4 6" xfId="465"/>
    <cellStyle name="40% - Accent6 2" xfId="466"/>
    <cellStyle name="40% - Accent6 3" xfId="467"/>
    <cellStyle name="40% - Accent6 3 2" xfId="468"/>
    <cellStyle name="40% - Accent6 3 2 2" xfId="469"/>
    <cellStyle name="40% - Accent6 3 2 2 2" xfId="470"/>
    <cellStyle name="40% - Accent6 3 2 2 2 2" xfId="471"/>
    <cellStyle name="40% - Accent6 3 2 2 3" xfId="472"/>
    <cellStyle name="40% - Accent6 3 2 2 4" xfId="473"/>
    <cellStyle name="40% - Accent6 3 2 3" xfId="474"/>
    <cellStyle name="40% - Accent6 3 2 3 2" xfId="475"/>
    <cellStyle name="40% - Accent6 3 2 4" xfId="476"/>
    <cellStyle name="40% - Accent6 3 2 5" xfId="477"/>
    <cellStyle name="40% - Accent6 3 3" xfId="478"/>
    <cellStyle name="40% - Accent6 3 3 2" xfId="479"/>
    <cellStyle name="40% - Accent6 3 3 2 2" xfId="480"/>
    <cellStyle name="40% - Accent6 3 3 3" xfId="481"/>
    <cellStyle name="40% - Accent6 3 3 4" xfId="482"/>
    <cellStyle name="40% - Accent6 3 4" xfId="483"/>
    <cellStyle name="40% - Accent6 3 4 2" xfId="484"/>
    <cellStyle name="40% - Accent6 3 5" xfId="485"/>
    <cellStyle name="40% - Accent6 3 6" xfId="486"/>
    <cellStyle name="40% - Accent6 4" xfId="487"/>
    <cellStyle name="40% - Accent6 4 2" xfId="488"/>
    <cellStyle name="40% - Accent6 4 2 2" xfId="489"/>
    <cellStyle name="40% - Accent6 4 2 2 2" xfId="490"/>
    <cellStyle name="40% - Accent6 4 2 2 2 2" xfId="491"/>
    <cellStyle name="40% - Accent6 4 2 2 3" xfId="492"/>
    <cellStyle name="40% - Accent6 4 2 2 4" xfId="493"/>
    <cellStyle name="40% - Accent6 4 2 3" xfId="494"/>
    <cellStyle name="40% - Accent6 4 2 3 2" xfId="495"/>
    <cellStyle name="40% - Accent6 4 2 4" xfId="496"/>
    <cellStyle name="40% - Accent6 4 2 5" xfId="497"/>
    <cellStyle name="40% - Accent6 4 3" xfId="498"/>
    <cellStyle name="40% - Accent6 4 3 2" xfId="499"/>
    <cellStyle name="40% - Accent6 4 3 2 2" xfId="500"/>
    <cellStyle name="40% - Accent6 4 3 3" xfId="501"/>
    <cellStyle name="40% - Accent6 4 3 4" xfId="502"/>
    <cellStyle name="40% - Accent6 4 4" xfId="503"/>
    <cellStyle name="40% - Accent6 4 4 2" xfId="504"/>
    <cellStyle name="40% - Accent6 4 5" xfId="505"/>
    <cellStyle name="40% - Accent6 4 6" xfId="506"/>
    <cellStyle name="60% - Accent1 2" xfId="507"/>
    <cellStyle name="60% - Accent1 3" xfId="508"/>
    <cellStyle name="60% - Accent2 2" xfId="509"/>
    <cellStyle name="60% - Accent2 3" xfId="510"/>
    <cellStyle name="60% - Accent3 2" xfId="511"/>
    <cellStyle name="60% - Accent3 3" xfId="512"/>
    <cellStyle name="60% - Accent4 2" xfId="513"/>
    <cellStyle name="60% - Accent4 3" xfId="514"/>
    <cellStyle name="60% - Accent5 2" xfId="515"/>
    <cellStyle name="60% - Accent5 3" xfId="516"/>
    <cellStyle name="60% - Accent6 2" xfId="517"/>
    <cellStyle name="60% - Accent6 3" xfId="518"/>
    <cellStyle name="Accent1 2" xfId="519"/>
    <cellStyle name="Accent1 3" xfId="520"/>
    <cellStyle name="Accent2 2" xfId="521"/>
    <cellStyle name="Accent2 3" xfId="522"/>
    <cellStyle name="Accent3 2" xfId="523"/>
    <cellStyle name="Accent3 3" xfId="524"/>
    <cellStyle name="Accent4 2" xfId="525"/>
    <cellStyle name="Accent4 3" xfId="526"/>
    <cellStyle name="Accent5 2" xfId="527"/>
    <cellStyle name="Accent5 3" xfId="528"/>
    <cellStyle name="Accent6 2" xfId="529"/>
    <cellStyle name="Accent6 3" xfId="530"/>
    <cellStyle name="Bad 2" xfId="531"/>
    <cellStyle name="Bad 3" xfId="532"/>
    <cellStyle name="Calculation 2" xfId="533"/>
    <cellStyle name="Calculation 3" xfId="534"/>
    <cellStyle name="Check Cell 2" xfId="535"/>
    <cellStyle name="Check Cell 3" xfId="536"/>
    <cellStyle name="Comma" xfId="9" builtinId="3"/>
    <cellStyle name="Comma 10" xfId="537"/>
    <cellStyle name="Comma 11" xfId="13"/>
    <cellStyle name="Comma 11 2" xfId="14"/>
    <cellStyle name="Comma 2" xfId="3"/>
    <cellStyle name="Comma 2 2" xfId="538"/>
    <cellStyle name="Comma 2 2 2" xfId="539"/>
    <cellStyle name="Comma 2 3" xfId="540"/>
    <cellStyle name="Comma 2 4" xfId="541"/>
    <cellStyle name="Comma 2 5" xfId="542"/>
    <cellStyle name="Comma 2 6" xfId="543"/>
    <cellStyle name="Comma 2 6 2" xfId="544"/>
    <cellStyle name="Comma 2 7" xfId="545"/>
    <cellStyle name="Comma 3" xfId="546"/>
    <cellStyle name="Comma 3 2" xfId="547"/>
    <cellStyle name="Comma 4" xfId="548"/>
    <cellStyle name="Comma 4 2" xfId="549"/>
    <cellStyle name="Comma 5" xfId="550"/>
    <cellStyle name="Comma 6" xfId="551"/>
    <cellStyle name="Comma 7" xfId="552"/>
    <cellStyle name="Comma 7 2" xfId="553"/>
    <cellStyle name="Comma 8" xfId="554"/>
    <cellStyle name="Comma 8 2" xfId="555"/>
    <cellStyle name="Comma 8 2 2" xfId="556"/>
    <cellStyle name="Comma 8 2 2 2" xfId="557"/>
    <cellStyle name="Comma 8 2 2 2 2" xfId="558"/>
    <cellStyle name="Comma 8 2 2 3" xfId="559"/>
    <cellStyle name="Comma 8 2 2 4" xfId="560"/>
    <cellStyle name="Comma 8 2 3" xfId="561"/>
    <cellStyle name="Comma 8 2 3 2" xfId="562"/>
    <cellStyle name="Comma 8 2 4" xfId="563"/>
    <cellStyle name="Comma 8 2 5" xfId="564"/>
    <cellStyle name="Comma 8 3" xfId="565"/>
    <cellStyle name="Comma 8 3 2" xfId="566"/>
    <cellStyle name="Comma 8 3 2 2" xfId="567"/>
    <cellStyle name="Comma 8 3 3" xfId="568"/>
    <cellStyle name="Comma 8 3 4" xfId="569"/>
    <cellStyle name="Comma 8 4" xfId="570"/>
    <cellStyle name="Comma 8 4 2" xfId="571"/>
    <cellStyle name="Comma 8 5" xfId="572"/>
    <cellStyle name="Comma 8 6" xfId="573"/>
    <cellStyle name="Comma 9" xfId="574"/>
    <cellStyle name="Currency" xfId="10" builtinId="4"/>
    <cellStyle name="Currency 2" xfId="575"/>
    <cellStyle name="Currency 2 2" xfId="576"/>
    <cellStyle name="Currency 3" xfId="577"/>
    <cellStyle name="Currency 3 2" xfId="578"/>
    <cellStyle name="Currency 4" xfId="579"/>
    <cellStyle name="Currency 4 2" xfId="580"/>
    <cellStyle name="Currency 5" xfId="581"/>
    <cellStyle name="Currency 6" xfId="582"/>
    <cellStyle name="Currency 7" xfId="583"/>
    <cellStyle name="Currency 7 2" xfId="584"/>
    <cellStyle name="Currency 8" xfId="585"/>
    <cellStyle name="Currency 8 2" xfId="586"/>
    <cellStyle name="Currency 8 2 2" xfId="587"/>
    <cellStyle name="Currency 8 2 2 2" xfId="588"/>
    <cellStyle name="Currency 8 2 3" xfId="589"/>
    <cellStyle name="Currency 8 2 4" xfId="590"/>
    <cellStyle name="Currency 8 3" xfId="591"/>
    <cellStyle name="Currency 8 3 2" xfId="592"/>
    <cellStyle name="Currency 8 4" xfId="593"/>
    <cellStyle name="Currency 8 5" xfId="594"/>
    <cellStyle name="Explanatory Text 2" xfId="595"/>
    <cellStyle name="Explanatory Text 3" xfId="596"/>
    <cellStyle name="Good 2" xfId="597"/>
    <cellStyle name="Good 3" xfId="598"/>
    <cellStyle name="Heading 1 2" xfId="599"/>
    <cellStyle name="Heading 1 3" xfId="600"/>
    <cellStyle name="Heading 2 2" xfId="601"/>
    <cellStyle name="Heading 2 3" xfId="602"/>
    <cellStyle name="Heading 3 2" xfId="603"/>
    <cellStyle name="Heading 3 3" xfId="604"/>
    <cellStyle name="Heading 4 2" xfId="605"/>
    <cellStyle name="Heading 4 3" xfId="606"/>
    <cellStyle name="Hyperlink" xfId="2" builtinId="8"/>
    <cellStyle name="Hyperlink 2" xfId="607"/>
    <cellStyle name="Hyperlink 2 2" xfId="608"/>
    <cellStyle name="Input 2" xfId="609"/>
    <cellStyle name="Input 3" xfId="610"/>
    <cellStyle name="Linked Cell 2" xfId="611"/>
    <cellStyle name="Linked Cell 3" xfId="612"/>
    <cellStyle name="Neutral 2" xfId="613"/>
    <cellStyle name="Neutral 3" xfId="614"/>
    <cellStyle name="Normal" xfId="0" builtinId="0"/>
    <cellStyle name="Normal 10" xfId="615"/>
    <cellStyle name="Normal 2" xfId="4"/>
    <cellStyle name="Normal 2 2" xfId="616"/>
    <cellStyle name="Normal 2 2 2" xfId="617"/>
    <cellStyle name="Normal 2 3" xfId="618"/>
    <cellStyle name="Normal 2 3 2" xfId="11"/>
    <cellStyle name="Normal 2 4" xfId="619"/>
    <cellStyle name="Normal 2 5" xfId="620"/>
    <cellStyle name="Normal 2 6" xfId="621"/>
    <cellStyle name="Normal 2 6 2" xfId="622"/>
    <cellStyle name="Normal 2_CB Programme Monthly Investor Report - FINAL VERSION" xfId="623"/>
    <cellStyle name="Normal 3" xfId="5"/>
    <cellStyle name="Normal 3 10" xfId="624"/>
    <cellStyle name="Normal 3 10 2" xfId="625"/>
    <cellStyle name="Normal 3 10 2 2" xfId="626"/>
    <cellStyle name="Normal 3 10 2 2 2" xfId="627"/>
    <cellStyle name="Normal 3 10 2 3" xfId="628"/>
    <cellStyle name="Normal 3 10 2 4" xfId="629"/>
    <cellStyle name="Normal 3 10 3" xfId="630"/>
    <cellStyle name="Normal 3 10 3 2" xfId="631"/>
    <cellStyle name="Normal 3 10 4" xfId="632"/>
    <cellStyle name="Normal 3 10 5" xfId="633"/>
    <cellStyle name="Normal 3 11" xfId="634"/>
    <cellStyle name="Normal 3 11 2" xfId="635"/>
    <cellStyle name="Normal 3 11 2 2" xfId="636"/>
    <cellStyle name="Normal 3 11 3" xfId="637"/>
    <cellStyle name="Normal 3 11 4" xfId="638"/>
    <cellStyle name="Normal 3 12" xfId="639"/>
    <cellStyle name="Normal 3 12 2" xfId="640"/>
    <cellStyle name="Normal 3 13" xfId="641"/>
    <cellStyle name="Normal 3 14" xfId="642"/>
    <cellStyle name="Normal 3 15" xfId="643"/>
    <cellStyle name="Normal 3 16" xfId="644"/>
    <cellStyle name="Normal 3 2" xfId="645"/>
    <cellStyle name="Normal 3 2 10" xfId="646"/>
    <cellStyle name="Normal 3 2 10 2" xfId="647"/>
    <cellStyle name="Normal 3 2 10 2 2" xfId="648"/>
    <cellStyle name="Normal 3 2 10 3" xfId="649"/>
    <cellStyle name="Normal 3 2 10 4" xfId="650"/>
    <cellStyle name="Normal 3 2 11" xfId="651"/>
    <cellStyle name="Normal 3 2 11 2" xfId="652"/>
    <cellStyle name="Normal 3 2 12" xfId="653"/>
    <cellStyle name="Normal 3 2 13" xfId="654"/>
    <cellStyle name="Normal 3 2 2" xfId="655"/>
    <cellStyle name="Normal 3 2 2 10" xfId="656"/>
    <cellStyle name="Normal 3 2 2 10 2" xfId="657"/>
    <cellStyle name="Normal 3 2 2 11" xfId="658"/>
    <cellStyle name="Normal 3 2 2 12" xfId="659"/>
    <cellStyle name="Normal 3 2 2 2" xfId="660"/>
    <cellStyle name="Normal 3 2 2 2 10" xfId="661"/>
    <cellStyle name="Normal 3 2 2 2 2" xfId="662"/>
    <cellStyle name="Normal 3 2 2 2 2 2" xfId="663"/>
    <cellStyle name="Normal 3 2 2 2 2 2 2" xfId="664"/>
    <cellStyle name="Normal 3 2 2 2 2 2 2 2" xfId="665"/>
    <cellStyle name="Normal 3 2 2 2 2 2 2 2 2" xfId="666"/>
    <cellStyle name="Normal 3 2 2 2 2 2 2 2 2 2" xfId="667"/>
    <cellStyle name="Normal 3 2 2 2 2 2 2 2 2 2 2" xfId="668"/>
    <cellStyle name="Normal 3 2 2 2 2 2 2 2 2 3" xfId="669"/>
    <cellStyle name="Normal 3 2 2 2 2 2 2 2 2 4" xfId="670"/>
    <cellStyle name="Normal 3 2 2 2 2 2 2 2 3" xfId="671"/>
    <cellStyle name="Normal 3 2 2 2 2 2 2 2 3 2" xfId="672"/>
    <cellStyle name="Normal 3 2 2 2 2 2 2 2 4" xfId="673"/>
    <cellStyle name="Normal 3 2 2 2 2 2 2 2 5" xfId="674"/>
    <cellStyle name="Normal 3 2 2 2 2 2 2 3" xfId="675"/>
    <cellStyle name="Normal 3 2 2 2 2 2 2 3 2" xfId="676"/>
    <cellStyle name="Normal 3 2 2 2 2 2 2 3 2 2" xfId="677"/>
    <cellStyle name="Normal 3 2 2 2 2 2 2 3 3" xfId="678"/>
    <cellStyle name="Normal 3 2 2 2 2 2 2 3 4" xfId="679"/>
    <cellStyle name="Normal 3 2 2 2 2 2 2 4" xfId="680"/>
    <cellStyle name="Normal 3 2 2 2 2 2 2 4 2" xfId="681"/>
    <cellStyle name="Normal 3 2 2 2 2 2 2 5" xfId="682"/>
    <cellStyle name="Normal 3 2 2 2 2 2 2 6" xfId="683"/>
    <cellStyle name="Normal 3 2 2 2 2 2 3" xfId="684"/>
    <cellStyle name="Normal 3 2 2 2 2 2 3 2" xfId="685"/>
    <cellStyle name="Normal 3 2 2 2 2 2 3 2 2" xfId="686"/>
    <cellStyle name="Normal 3 2 2 2 2 2 3 2 2 2" xfId="687"/>
    <cellStyle name="Normal 3 2 2 2 2 2 3 2 3" xfId="688"/>
    <cellStyle name="Normal 3 2 2 2 2 2 3 2 4" xfId="689"/>
    <cellStyle name="Normal 3 2 2 2 2 2 3 3" xfId="690"/>
    <cellStyle name="Normal 3 2 2 2 2 2 3 3 2" xfId="691"/>
    <cellStyle name="Normal 3 2 2 2 2 2 3 4" xfId="692"/>
    <cellStyle name="Normal 3 2 2 2 2 2 3 5" xfId="693"/>
    <cellStyle name="Normal 3 2 2 2 2 2 4" xfId="694"/>
    <cellStyle name="Normal 3 2 2 2 2 2 4 2" xfId="695"/>
    <cellStyle name="Normal 3 2 2 2 2 2 4 2 2" xfId="696"/>
    <cellStyle name="Normal 3 2 2 2 2 2 4 3" xfId="697"/>
    <cellStyle name="Normal 3 2 2 2 2 2 4 4" xfId="698"/>
    <cellStyle name="Normal 3 2 2 2 2 2 5" xfId="699"/>
    <cellStyle name="Normal 3 2 2 2 2 2 5 2" xfId="700"/>
    <cellStyle name="Normal 3 2 2 2 2 2 6" xfId="701"/>
    <cellStyle name="Normal 3 2 2 2 2 2 7" xfId="702"/>
    <cellStyle name="Normal 3 2 2 2 2 3" xfId="703"/>
    <cellStyle name="Normal 3 2 2 2 2 3 2" xfId="704"/>
    <cellStyle name="Normal 3 2 2 2 2 3 2 2" xfId="705"/>
    <cellStyle name="Normal 3 2 2 2 2 3 2 2 2" xfId="706"/>
    <cellStyle name="Normal 3 2 2 2 2 3 2 2 2 2" xfId="707"/>
    <cellStyle name="Normal 3 2 2 2 2 3 2 2 3" xfId="708"/>
    <cellStyle name="Normal 3 2 2 2 2 3 2 2 4" xfId="709"/>
    <cellStyle name="Normal 3 2 2 2 2 3 2 3" xfId="710"/>
    <cellStyle name="Normal 3 2 2 2 2 3 2 3 2" xfId="711"/>
    <cellStyle name="Normal 3 2 2 2 2 3 2 4" xfId="712"/>
    <cellStyle name="Normal 3 2 2 2 2 3 2 5" xfId="713"/>
    <cellStyle name="Normal 3 2 2 2 2 3 3" xfId="714"/>
    <cellStyle name="Normal 3 2 2 2 2 3 3 2" xfId="715"/>
    <cellStyle name="Normal 3 2 2 2 2 3 3 2 2" xfId="716"/>
    <cellStyle name="Normal 3 2 2 2 2 3 3 3" xfId="717"/>
    <cellStyle name="Normal 3 2 2 2 2 3 3 4" xfId="718"/>
    <cellStyle name="Normal 3 2 2 2 2 3 4" xfId="719"/>
    <cellStyle name="Normal 3 2 2 2 2 3 4 2" xfId="720"/>
    <cellStyle name="Normal 3 2 2 2 2 3 5" xfId="721"/>
    <cellStyle name="Normal 3 2 2 2 2 3 6" xfId="722"/>
    <cellStyle name="Normal 3 2 2 2 2 4" xfId="723"/>
    <cellStyle name="Normal 3 2 2 2 2 4 2" xfId="724"/>
    <cellStyle name="Normal 3 2 2 2 2 4 2 2" xfId="725"/>
    <cellStyle name="Normal 3 2 2 2 2 4 2 2 2" xfId="726"/>
    <cellStyle name="Normal 3 2 2 2 2 4 2 3" xfId="727"/>
    <cellStyle name="Normal 3 2 2 2 2 4 2 4" xfId="728"/>
    <cellStyle name="Normal 3 2 2 2 2 4 3" xfId="729"/>
    <cellStyle name="Normal 3 2 2 2 2 4 3 2" xfId="730"/>
    <cellStyle name="Normal 3 2 2 2 2 4 4" xfId="731"/>
    <cellStyle name="Normal 3 2 2 2 2 4 5" xfId="732"/>
    <cellStyle name="Normal 3 2 2 2 2 5" xfId="733"/>
    <cellStyle name="Normal 3 2 2 2 2 5 2" xfId="734"/>
    <cellStyle name="Normal 3 2 2 2 2 5 2 2" xfId="735"/>
    <cellStyle name="Normal 3 2 2 2 2 5 3" xfId="736"/>
    <cellStyle name="Normal 3 2 2 2 2 5 4" xfId="737"/>
    <cellStyle name="Normal 3 2 2 2 2 6" xfId="738"/>
    <cellStyle name="Normal 3 2 2 2 2 6 2" xfId="739"/>
    <cellStyle name="Normal 3 2 2 2 2 7" xfId="740"/>
    <cellStyle name="Normal 3 2 2 2 2 8" xfId="741"/>
    <cellStyle name="Normal 3 2 2 2 3" xfId="742"/>
    <cellStyle name="Normal 3 2 2 2 3 2" xfId="743"/>
    <cellStyle name="Normal 3 2 2 2 3 2 2" xfId="744"/>
    <cellStyle name="Normal 3 2 2 2 3 2 2 2" xfId="745"/>
    <cellStyle name="Normal 3 2 2 2 3 2 2 2 2" xfId="746"/>
    <cellStyle name="Normal 3 2 2 2 3 2 2 2 2 2" xfId="747"/>
    <cellStyle name="Normal 3 2 2 2 3 2 2 2 3" xfId="748"/>
    <cellStyle name="Normal 3 2 2 2 3 2 2 2 4" xfId="749"/>
    <cellStyle name="Normal 3 2 2 2 3 2 2 3" xfId="750"/>
    <cellStyle name="Normal 3 2 2 2 3 2 2 3 2" xfId="751"/>
    <cellStyle name="Normal 3 2 2 2 3 2 2 4" xfId="752"/>
    <cellStyle name="Normal 3 2 2 2 3 2 2 5" xfId="753"/>
    <cellStyle name="Normal 3 2 2 2 3 2 3" xfId="754"/>
    <cellStyle name="Normal 3 2 2 2 3 2 3 2" xfId="755"/>
    <cellStyle name="Normal 3 2 2 2 3 2 3 2 2" xfId="756"/>
    <cellStyle name="Normal 3 2 2 2 3 2 3 3" xfId="757"/>
    <cellStyle name="Normal 3 2 2 2 3 2 3 4" xfId="758"/>
    <cellStyle name="Normal 3 2 2 2 3 2 4" xfId="759"/>
    <cellStyle name="Normal 3 2 2 2 3 2 4 2" xfId="760"/>
    <cellStyle name="Normal 3 2 2 2 3 2 5" xfId="761"/>
    <cellStyle name="Normal 3 2 2 2 3 2 6" xfId="762"/>
    <cellStyle name="Normal 3 2 2 2 3 3" xfId="763"/>
    <cellStyle name="Normal 3 2 2 2 3 3 2" xfId="764"/>
    <cellStyle name="Normal 3 2 2 2 3 3 2 2" xfId="765"/>
    <cellStyle name="Normal 3 2 2 2 3 3 2 2 2" xfId="766"/>
    <cellStyle name="Normal 3 2 2 2 3 3 2 3" xfId="767"/>
    <cellStyle name="Normal 3 2 2 2 3 3 2 4" xfId="768"/>
    <cellStyle name="Normal 3 2 2 2 3 3 3" xfId="769"/>
    <cellStyle name="Normal 3 2 2 2 3 3 3 2" xfId="770"/>
    <cellStyle name="Normal 3 2 2 2 3 3 4" xfId="771"/>
    <cellStyle name="Normal 3 2 2 2 3 3 5" xfId="772"/>
    <cellStyle name="Normal 3 2 2 2 3 4" xfId="773"/>
    <cellStyle name="Normal 3 2 2 2 3 4 2" xfId="774"/>
    <cellStyle name="Normal 3 2 2 2 3 4 2 2" xfId="775"/>
    <cellStyle name="Normal 3 2 2 2 3 4 3" xfId="776"/>
    <cellStyle name="Normal 3 2 2 2 3 4 4" xfId="777"/>
    <cellStyle name="Normal 3 2 2 2 3 5" xfId="778"/>
    <cellStyle name="Normal 3 2 2 2 3 5 2" xfId="779"/>
    <cellStyle name="Normal 3 2 2 2 3 6" xfId="780"/>
    <cellStyle name="Normal 3 2 2 2 3 7" xfId="781"/>
    <cellStyle name="Normal 3 2 2 2 4" xfId="782"/>
    <cellStyle name="Normal 3 2 2 2 4 2" xfId="783"/>
    <cellStyle name="Normal 3 2 2 2 4 2 2" xfId="784"/>
    <cellStyle name="Normal 3 2 2 2 4 2 2 2" xfId="785"/>
    <cellStyle name="Normal 3 2 2 2 4 2 2 2 2" xfId="786"/>
    <cellStyle name="Normal 3 2 2 2 4 2 2 3" xfId="787"/>
    <cellStyle name="Normal 3 2 2 2 4 2 2 4" xfId="788"/>
    <cellStyle name="Normal 3 2 2 2 4 2 3" xfId="789"/>
    <cellStyle name="Normal 3 2 2 2 4 2 3 2" xfId="790"/>
    <cellStyle name="Normal 3 2 2 2 4 2 4" xfId="791"/>
    <cellStyle name="Normal 3 2 2 2 4 2 5" xfId="792"/>
    <cellStyle name="Normal 3 2 2 2 4 3" xfId="793"/>
    <cellStyle name="Normal 3 2 2 2 4 3 2" xfId="794"/>
    <cellStyle name="Normal 3 2 2 2 4 3 2 2" xfId="795"/>
    <cellStyle name="Normal 3 2 2 2 4 3 3" xfId="796"/>
    <cellStyle name="Normal 3 2 2 2 4 3 4" xfId="797"/>
    <cellStyle name="Normal 3 2 2 2 4 4" xfId="798"/>
    <cellStyle name="Normal 3 2 2 2 4 4 2" xfId="799"/>
    <cellStyle name="Normal 3 2 2 2 4 5" xfId="800"/>
    <cellStyle name="Normal 3 2 2 2 4 6" xfId="801"/>
    <cellStyle name="Normal 3 2 2 2 5" xfId="802"/>
    <cellStyle name="Normal 3 2 2 2 5 2" xfId="803"/>
    <cellStyle name="Normal 3 2 2 2 5 2 2" xfId="804"/>
    <cellStyle name="Normal 3 2 2 2 5 2 2 2" xfId="805"/>
    <cellStyle name="Normal 3 2 2 2 5 2 2 2 2" xfId="806"/>
    <cellStyle name="Normal 3 2 2 2 5 2 2 3" xfId="807"/>
    <cellStyle name="Normal 3 2 2 2 5 2 2 4" xfId="808"/>
    <cellStyle name="Normal 3 2 2 2 5 2 3" xfId="809"/>
    <cellStyle name="Normal 3 2 2 2 5 2 3 2" xfId="810"/>
    <cellStyle name="Normal 3 2 2 2 5 2 4" xfId="811"/>
    <cellStyle name="Normal 3 2 2 2 5 2 5" xfId="812"/>
    <cellStyle name="Normal 3 2 2 2 5 3" xfId="813"/>
    <cellStyle name="Normal 3 2 2 2 5 3 2" xfId="814"/>
    <cellStyle name="Normal 3 2 2 2 5 3 2 2" xfId="815"/>
    <cellStyle name="Normal 3 2 2 2 5 3 3" xfId="816"/>
    <cellStyle name="Normal 3 2 2 2 5 3 4" xfId="817"/>
    <cellStyle name="Normal 3 2 2 2 5 4" xfId="818"/>
    <cellStyle name="Normal 3 2 2 2 5 4 2" xfId="819"/>
    <cellStyle name="Normal 3 2 2 2 5 5" xfId="820"/>
    <cellStyle name="Normal 3 2 2 2 5 6" xfId="821"/>
    <cellStyle name="Normal 3 2 2 2 6" xfId="822"/>
    <cellStyle name="Normal 3 2 2 2 6 2" xfId="823"/>
    <cellStyle name="Normal 3 2 2 2 6 2 2" xfId="824"/>
    <cellStyle name="Normal 3 2 2 2 6 2 2 2" xfId="825"/>
    <cellStyle name="Normal 3 2 2 2 6 2 3" xfId="826"/>
    <cellStyle name="Normal 3 2 2 2 6 2 4" xfId="827"/>
    <cellStyle name="Normal 3 2 2 2 6 3" xfId="828"/>
    <cellStyle name="Normal 3 2 2 2 6 3 2" xfId="829"/>
    <cellStyle name="Normal 3 2 2 2 6 4" xfId="830"/>
    <cellStyle name="Normal 3 2 2 2 6 5" xfId="831"/>
    <cellStyle name="Normal 3 2 2 2 7" xfId="832"/>
    <cellStyle name="Normal 3 2 2 2 7 2" xfId="833"/>
    <cellStyle name="Normal 3 2 2 2 7 2 2" xfId="834"/>
    <cellStyle name="Normal 3 2 2 2 7 3" xfId="835"/>
    <cellStyle name="Normal 3 2 2 2 7 4" xfId="836"/>
    <cellStyle name="Normal 3 2 2 2 8" xfId="837"/>
    <cellStyle name="Normal 3 2 2 2 8 2" xfId="838"/>
    <cellStyle name="Normal 3 2 2 2 9" xfId="839"/>
    <cellStyle name="Normal 3 2 2 3" xfId="840"/>
    <cellStyle name="Normal 3 2 2 3 10" xfId="841"/>
    <cellStyle name="Normal 3 2 2 3 2" xfId="842"/>
    <cellStyle name="Normal 3 2 2 3 2 2" xfId="843"/>
    <cellStyle name="Normal 3 2 2 3 2 2 2" xfId="844"/>
    <cellStyle name="Normal 3 2 2 3 2 2 2 2" xfId="845"/>
    <cellStyle name="Normal 3 2 2 3 2 2 2 2 2" xfId="846"/>
    <cellStyle name="Normal 3 2 2 3 2 2 2 2 2 2" xfId="847"/>
    <cellStyle name="Normal 3 2 2 3 2 2 2 2 2 2 2" xfId="848"/>
    <cellStyle name="Normal 3 2 2 3 2 2 2 2 2 3" xfId="849"/>
    <cellStyle name="Normal 3 2 2 3 2 2 2 2 2 4" xfId="850"/>
    <cellStyle name="Normal 3 2 2 3 2 2 2 2 3" xfId="851"/>
    <cellStyle name="Normal 3 2 2 3 2 2 2 2 3 2" xfId="852"/>
    <cellStyle name="Normal 3 2 2 3 2 2 2 2 4" xfId="853"/>
    <cellStyle name="Normal 3 2 2 3 2 2 2 2 5" xfId="854"/>
    <cellStyle name="Normal 3 2 2 3 2 2 2 3" xfId="855"/>
    <cellStyle name="Normal 3 2 2 3 2 2 2 3 2" xfId="856"/>
    <cellStyle name="Normal 3 2 2 3 2 2 2 3 2 2" xfId="857"/>
    <cellStyle name="Normal 3 2 2 3 2 2 2 3 3" xfId="858"/>
    <cellStyle name="Normal 3 2 2 3 2 2 2 3 4" xfId="859"/>
    <cellStyle name="Normal 3 2 2 3 2 2 2 4" xfId="860"/>
    <cellStyle name="Normal 3 2 2 3 2 2 2 4 2" xfId="861"/>
    <cellStyle name="Normal 3 2 2 3 2 2 2 5" xfId="862"/>
    <cellStyle name="Normal 3 2 2 3 2 2 2 6" xfId="863"/>
    <cellStyle name="Normal 3 2 2 3 2 2 3" xfId="864"/>
    <cellStyle name="Normal 3 2 2 3 2 2 3 2" xfId="865"/>
    <cellStyle name="Normal 3 2 2 3 2 2 3 2 2" xfId="866"/>
    <cellStyle name="Normal 3 2 2 3 2 2 3 2 2 2" xfId="867"/>
    <cellStyle name="Normal 3 2 2 3 2 2 3 2 3" xfId="868"/>
    <cellStyle name="Normal 3 2 2 3 2 2 3 2 4" xfId="869"/>
    <cellStyle name="Normal 3 2 2 3 2 2 3 3" xfId="870"/>
    <cellStyle name="Normal 3 2 2 3 2 2 3 3 2" xfId="871"/>
    <cellStyle name="Normal 3 2 2 3 2 2 3 4" xfId="872"/>
    <cellStyle name="Normal 3 2 2 3 2 2 3 5" xfId="873"/>
    <cellStyle name="Normal 3 2 2 3 2 2 4" xfId="874"/>
    <cellStyle name="Normal 3 2 2 3 2 2 4 2" xfId="875"/>
    <cellStyle name="Normal 3 2 2 3 2 2 4 2 2" xfId="876"/>
    <cellStyle name="Normal 3 2 2 3 2 2 4 3" xfId="877"/>
    <cellStyle name="Normal 3 2 2 3 2 2 4 4" xfId="878"/>
    <cellStyle name="Normal 3 2 2 3 2 2 5" xfId="879"/>
    <cellStyle name="Normal 3 2 2 3 2 2 5 2" xfId="880"/>
    <cellStyle name="Normal 3 2 2 3 2 2 6" xfId="881"/>
    <cellStyle name="Normal 3 2 2 3 2 2 7" xfId="882"/>
    <cellStyle name="Normal 3 2 2 3 2 3" xfId="883"/>
    <cellStyle name="Normal 3 2 2 3 2 3 2" xfId="884"/>
    <cellStyle name="Normal 3 2 2 3 2 3 2 2" xfId="885"/>
    <cellStyle name="Normal 3 2 2 3 2 3 2 2 2" xfId="886"/>
    <cellStyle name="Normal 3 2 2 3 2 3 2 2 2 2" xfId="887"/>
    <cellStyle name="Normal 3 2 2 3 2 3 2 2 3" xfId="888"/>
    <cellStyle name="Normal 3 2 2 3 2 3 2 2 4" xfId="889"/>
    <cellStyle name="Normal 3 2 2 3 2 3 2 3" xfId="890"/>
    <cellStyle name="Normal 3 2 2 3 2 3 2 3 2" xfId="891"/>
    <cellStyle name="Normal 3 2 2 3 2 3 2 4" xfId="892"/>
    <cellStyle name="Normal 3 2 2 3 2 3 2 5" xfId="893"/>
    <cellStyle name="Normal 3 2 2 3 2 3 3" xfId="894"/>
    <cellStyle name="Normal 3 2 2 3 2 3 3 2" xfId="895"/>
    <cellStyle name="Normal 3 2 2 3 2 3 3 2 2" xfId="896"/>
    <cellStyle name="Normal 3 2 2 3 2 3 3 3" xfId="897"/>
    <cellStyle name="Normal 3 2 2 3 2 3 3 4" xfId="898"/>
    <cellStyle name="Normal 3 2 2 3 2 3 4" xfId="899"/>
    <cellStyle name="Normal 3 2 2 3 2 3 4 2" xfId="900"/>
    <cellStyle name="Normal 3 2 2 3 2 3 5" xfId="901"/>
    <cellStyle name="Normal 3 2 2 3 2 3 6" xfId="902"/>
    <cellStyle name="Normal 3 2 2 3 2 4" xfId="903"/>
    <cellStyle name="Normal 3 2 2 3 2 4 2" xfId="904"/>
    <cellStyle name="Normal 3 2 2 3 2 4 2 2" xfId="905"/>
    <cellStyle name="Normal 3 2 2 3 2 4 2 2 2" xfId="906"/>
    <cellStyle name="Normal 3 2 2 3 2 4 2 3" xfId="907"/>
    <cellStyle name="Normal 3 2 2 3 2 4 2 4" xfId="908"/>
    <cellStyle name="Normal 3 2 2 3 2 4 3" xfId="909"/>
    <cellStyle name="Normal 3 2 2 3 2 4 3 2" xfId="910"/>
    <cellStyle name="Normal 3 2 2 3 2 4 4" xfId="911"/>
    <cellStyle name="Normal 3 2 2 3 2 4 5" xfId="912"/>
    <cellStyle name="Normal 3 2 2 3 2 5" xfId="913"/>
    <cellStyle name="Normal 3 2 2 3 2 5 2" xfId="914"/>
    <cellStyle name="Normal 3 2 2 3 2 5 2 2" xfId="915"/>
    <cellStyle name="Normal 3 2 2 3 2 5 3" xfId="916"/>
    <cellStyle name="Normal 3 2 2 3 2 5 4" xfId="917"/>
    <cellStyle name="Normal 3 2 2 3 2 6" xfId="918"/>
    <cellStyle name="Normal 3 2 2 3 2 6 2" xfId="919"/>
    <cellStyle name="Normal 3 2 2 3 2 7" xfId="920"/>
    <cellStyle name="Normal 3 2 2 3 2 8" xfId="921"/>
    <cellStyle name="Normal 3 2 2 3 3" xfId="922"/>
    <cellStyle name="Normal 3 2 2 3 3 2" xfId="923"/>
    <cellStyle name="Normal 3 2 2 3 3 2 2" xfId="924"/>
    <cellStyle name="Normal 3 2 2 3 3 2 2 2" xfId="925"/>
    <cellStyle name="Normal 3 2 2 3 3 2 2 2 2" xfId="926"/>
    <cellStyle name="Normal 3 2 2 3 3 2 2 2 2 2" xfId="927"/>
    <cellStyle name="Normal 3 2 2 3 3 2 2 2 3" xfId="928"/>
    <cellStyle name="Normal 3 2 2 3 3 2 2 2 4" xfId="929"/>
    <cellStyle name="Normal 3 2 2 3 3 2 2 3" xfId="930"/>
    <cellStyle name="Normal 3 2 2 3 3 2 2 3 2" xfId="931"/>
    <cellStyle name="Normal 3 2 2 3 3 2 2 4" xfId="932"/>
    <cellStyle name="Normal 3 2 2 3 3 2 2 5" xfId="933"/>
    <cellStyle name="Normal 3 2 2 3 3 2 3" xfId="934"/>
    <cellStyle name="Normal 3 2 2 3 3 2 3 2" xfId="935"/>
    <cellStyle name="Normal 3 2 2 3 3 2 3 2 2" xfId="936"/>
    <cellStyle name="Normal 3 2 2 3 3 2 3 3" xfId="937"/>
    <cellStyle name="Normal 3 2 2 3 3 2 3 4" xfId="938"/>
    <cellStyle name="Normal 3 2 2 3 3 2 4" xfId="939"/>
    <cellStyle name="Normal 3 2 2 3 3 2 4 2" xfId="940"/>
    <cellStyle name="Normal 3 2 2 3 3 2 5" xfId="941"/>
    <cellStyle name="Normal 3 2 2 3 3 2 6" xfId="942"/>
    <cellStyle name="Normal 3 2 2 3 3 3" xfId="943"/>
    <cellStyle name="Normal 3 2 2 3 3 3 2" xfId="944"/>
    <cellStyle name="Normal 3 2 2 3 3 3 2 2" xfId="945"/>
    <cellStyle name="Normal 3 2 2 3 3 3 2 2 2" xfId="946"/>
    <cellStyle name="Normal 3 2 2 3 3 3 2 3" xfId="947"/>
    <cellStyle name="Normal 3 2 2 3 3 3 2 4" xfId="948"/>
    <cellStyle name="Normal 3 2 2 3 3 3 3" xfId="949"/>
    <cellStyle name="Normal 3 2 2 3 3 3 3 2" xfId="950"/>
    <cellStyle name="Normal 3 2 2 3 3 3 4" xfId="951"/>
    <cellStyle name="Normal 3 2 2 3 3 3 5" xfId="952"/>
    <cellStyle name="Normal 3 2 2 3 3 4" xfId="953"/>
    <cellStyle name="Normal 3 2 2 3 3 4 2" xfId="954"/>
    <cellStyle name="Normal 3 2 2 3 3 4 2 2" xfId="955"/>
    <cellStyle name="Normal 3 2 2 3 3 4 3" xfId="956"/>
    <cellStyle name="Normal 3 2 2 3 3 4 4" xfId="957"/>
    <cellStyle name="Normal 3 2 2 3 3 5" xfId="958"/>
    <cellStyle name="Normal 3 2 2 3 3 5 2" xfId="959"/>
    <cellStyle name="Normal 3 2 2 3 3 6" xfId="960"/>
    <cellStyle name="Normal 3 2 2 3 3 7" xfId="961"/>
    <cellStyle name="Normal 3 2 2 3 4" xfId="962"/>
    <cellStyle name="Normal 3 2 2 3 4 2" xfId="963"/>
    <cellStyle name="Normal 3 2 2 3 4 2 2" xfId="964"/>
    <cellStyle name="Normal 3 2 2 3 4 2 2 2" xfId="965"/>
    <cellStyle name="Normal 3 2 2 3 4 2 2 2 2" xfId="966"/>
    <cellStyle name="Normal 3 2 2 3 4 2 2 3" xfId="967"/>
    <cellStyle name="Normal 3 2 2 3 4 2 2 4" xfId="968"/>
    <cellStyle name="Normal 3 2 2 3 4 2 3" xfId="969"/>
    <cellStyle name="Normal 3 2 2 3 4 2 3 2" xfId="970"/>
    <cellStyle name="Normal 3 2 2 3 4 2 4" xfId="971"/>
    <cellStyle name="Normal 3 2 2 3 4 2 5" xfId="972"/>
    <cellStyle name="Normal 3 2 2 3 4 3" xfId="973"/>
    <cellStyle name="Normal 3 2 2 3 4 3 2" xfId="974"/>
    <cellStyle name="Normal 3 2 2 3 4 3 2 2" xfId="975"/>
    <cellStyle name="Normal 3 2 2 3 4 3 3" xfId="976"/>
    <cellStyle name="Normal 3 2 2 3 4 3 4" xfId="977"/>
    <cellStyle name="Normal 3 2 2 3 4 4" xfId="978"/>
    <cellStyle name="Normal 3 2 2 3 4 4 2" xfId="979"/>
    <cellStyle name="Normal 3 2 2 3 4 5" xfId="980"/>
    <cellStyle name="Normal 3 2 2 3 4 6" xfId="981"/>
    <cellStyle name="Normal 3 2 2 3 5" xfId="982"/>
    <cellStyle name="Normal 3 2 2 3 5 2" xfId="983"/>
    <cellStyle name="Normal 3 2 2 3 5 2 2" xfId="984"/>
    <cellStyle name="Normal 3 2 2 3 5 2 2 2" xfId="985"/>
    <cellStyle name="Normal 3 2 2 3 5 2 2 2 2" xfId="986"/>
    <cellStyle name="Normal 3 2 2 3 5 2 2 3" xfId="987"/>
    <cellStyle name="Normal 3 2 2 3 5 2 2 4" xfId="988"/>
    <cellStyle name="Normal 3 2 2 3 5 2 3" xfId="989"/>
    <cellStyle name="Normal 3 2 2 3 5 2 3 2" xfId="990"/>
    <cellStyle name="Normal 3 2 2 3 5 2 4" xfId="991"/>
    <cellStyle name="Normal 3 2 2 3 5 2 5" xfId="992"/>
    <cellStyle name="Normal 3 2 2 3 5 3" xfId="993"/>
    <cellStyle name="Normal 3 2 2 3 5 3 2" xfId="994"/>
    <cellStyle name="Normal 3 2 2 3 5 3 2 2" xfId="995"/>
    <cellStyle name="Normal 3 2 2 3 5 3 3" xfId="996"/>
    <cellStyle name="Normal 3 2 2 3 5 3 4" xfId="997"/>
    <cellStyle name="Normal 3 2 2 3 5 4" xfId="998"/>
    <cellStyle name="Normal 3 2 2 3 5 4 2" xfId="999"/>
    <cellStyle name="Normal 3 2 2 3 5 5" xfId="1000"/>
    <cellStyle name="Normal 3 2 2 3 5 6" xfId="1001"/>
    <cellStyle name="Normal 3 2 2 3 6" xfId="1002"/>
    <cellStyle name="Normal 3 2 2 3 6 2" xfId="1003"/>
    <cellStyle name="Normal 3 2 2 3 6 2 2" xfId="1004"/>
    <cellStyle name="Normal 3 2 2 3 6 2 2 2" xfId="1005"/>
    <cellStyle name="Normal 3 2 2 3 6 2 3" xfId="1006"/>
    <cellStyle name="Normal 3 2 2 3 6 2 4" xfId="1007"/>
    <cellStyle name="Normal 3 2 2 3 6 3" xfId="1008"/>
    <cellStyle name="Normal 3 2 2 3 6 3 2" xfId="1009"/>
    <cellStyle name="Normal 3 2 2 3 6 4" xfId="1010"/>
    <cellStyle name="Normal 3 2 2 3 6 5" xfId="1011"/>
    <cellStyle name="Normal 3 2 2 3 7" xfId="1012"/>
    <cellStyle name="Normal 3 2 2 3 7 2" xfId="1013"/>
    <cellStyle name="Normal 3 2 2 3 7 2 2" xfId="1014"/>
    <cellStyle name="Normal 3 2 2 3 7 3" xfId="1015"/>
    <cellStyle name="Normal 3 2 2 3 7 4" xfId="1016"/>
    <cellStyle name="Normal 3 2 2 3 8" xfId="1017"/>
    <cellStyle name="Normal 3 2 2 3 8 2" xfId="1018"/>
    <cellStyle name="Normal 3 2 2 3 9" xfId="1019"/>
    <cellStyle name="Normal 3 2 2 4" xfId="1020"/>
    <cellStyle name="Normal 3 2 2 4 2" xfId="1021"/>
    <cellStyle name="Normal 3 2 2 4 2 2" xfId="1022"/>
    <cellStyle name="Normal 3 2 2 4 2 2 2" xfId="1023"/>
    <cellStyle name="Normal 3 2 2 4 2 2 2 2" xfId="1024"/>
    <cellStyle name="Normal 3 2 2 4 2 2 2 2 2" xfId="1025"/>
    <cellStyle name="Normal 3 2 2 4 2 2 2 2 2 2" xfId="1026"/>
    <cellStyle name="Normal 3 2 2 4 2 2 2 2 3" xfId="1027"/>
    <cellStyle name="Normal 3 2 2 4 2 2 2 2 4" xfId="1028"/>
    <cellStyle name="Normal 3 2 2 4 2 2 2 3" xfId="1029"/>
    <cellStyle name="Normal 3 2 2 4 2 2 2 3 2" xfId="1030"/>
    <cellStyle name="Normal 3 2 2 4 2 2 2 4" xfId="1031"/>
    <cellStyle name="Normal 3 2 2 4 2 2 2 5" xfId="1032"/>
    <cellStyle name="Normal 3 2 2 4 2 2 3" xfId="1033"/>
    <cellStyle name="Normal 3 2 2 4 2 2 3 2" xfId="1034"/>
    <cellStyle name="Normal 3 2 2 4 2 2 3 2 2" xfId="1035"/>
    <cellStyle name="Normal 3 2 2 4 2 2 3 3" xfId="1036"/>
    <cellStyle name="Normal 3 2 2 4 2 2 3 4" xfId="1037"/>
    <cellStyle name="Normal 3 2 2 4 2 2 4" xfId="1038"/>
    <cellStyle name="Normal 3 2 2 4 2 2 4 2" xfId="1039"/>
    <cellStyle name="Normal 3 2 2 4 2 2 5" xfId="1040"/>
    <cellStyle name="Normal 3 2 2 4 2 2 6" xfId="1041"/>
    <cellStyle name="Normal 3 2 2 4 2 3" xfId="1042"/>
    <cellStyle name="Normal 3 2 2 4 2 3 2" xfId="1043"/>
    <cellStyle name="Normal 3 2 2 4 2 3 2 2" xfId="1044"/>
    <cellStyle name="Normal 3 2 2 4 2 3 2 2 2" xfId="1045"/>
    <cellStyle name="Normal 3 2 2 4 2 3 2 3" xfId="1046"/>
    <cellStyle name="Normal 3 2 2 4 2 3 2 4" xfId="1047"/>
    <cellStyle name="Normal 3 2 2 4 2 3 3" xfId="1048"/>
    <cellStyle name="Normal 3 2 2 4 2 3 3 2" xfId="1049"/>
    <cellStyle name="Normal 3 2 2 4 2 3 4" xfId="1050"/>
    <cellStyle name="Normal 3 2 2 4 2 3 5" xfId="1051"/>
    <cellStyle name="Normal 3 2 2 4 2 4" xfId="1052"/>
    <cellStyle name="Normal 3 2 2 4 2 4 2" xfId="1053"/>
    <cellStyle name="Normal 3 2 2 4 2 4 2 2" xfId="1054"/>
    <cellStyle name="Normal 3 2 2 4 2 4 3" xfId="1055"/>
    <cellStyle name="Normal 3 2 2 4 2 4 4" xfId="1056"/>
    <cellStyle name="Normal 3 2 2 4 2 5" xfId="1057"/>
    <cellStyle name="Normal 3 2 2 4 2 5 2" xfId="1058"/>
    <cellStyle name="Normal 3 2 2 4 2 6" xfId="1059"/>
    <cellStyle name="Normal 3 2 2 4 2 7" xfId="1060"/>
    <cellStyle name="Normal 3 2 2 4 3" xfId="1061"/>
    <cellStyle name="Normal 3 2 2 4 3 2" xfId="1062"/>
    <cellStyle name="Normal 3 2 2 4 3 2 2" xfId="1063"/>
    <cellStyle name="Normal 3 2 2 4 3 2 2 2" xfId="1064"/>
    <cellStyle name="Normal 3 2 2 4 3 2 2 2 2" xfId="1065"/>
    <cellStyle name="Normal 3 2 2 4 3 2 2 3" xfId="1066"/>
    <cellStyle name="Normal 3 2 2 4 3 2 2 4" xfId="1067"/>
    <cellStyle name="Normal 3 2 2 4 3 2 3" xfId="1068"/>
    <cellStyle name="Normal 3 2 2 4 3 2 3 2" xfId="1069"/>
    <cellStyle name="Normal 3 2 2 4 3 2 4" xfId="1070"/>
    <cellStyle name="Normal 3 2 2 4 3 2 5" xfId="1071"/>
    <cellStyle name="Normal 3 2 2 4 3 3" xfId="1072"/>
    <cellStyle name="Normal 3 2 2 4 3 3 2" xfId="1073"/>
    <cellStyle name="Normal 3 2 2 4 3 3 2 2" xfId="1074"/>
    <cellStyle name="Normal 3 2 2 4 3 3 3" xfId="1075"/>
    <cellStyle name="Normal 3 2 2 4 3 3 4" xfId="1076"/>
    <cellStyle name="Normal 3 2 2 4 3 4" xfId="1077"/>
    <cellStyle name="Normal 3 2 2 4 3 4 2" xfId="1078"/>
    <cellStyle name="Normal 3 2 2 4 3 5" xfId="1079"/>
    <cellStyle name="Normal 3 2 2 4 3 6" xfId="1080"/>
    <cellStyle name="Normal 3 2 2 4 4" xfId="1081"/>
    <cellStyle name="Normal 3 2 2 4 4 2" xfId="1082"/>
    <cellStyle name="Normal 3 2 2 4 4 2 2" xfId="1083"/>
    <cellStyle name="Normal 3 2 2 4 4 2 2 2" xfId="1084"/>
    <cellStyle name="Normal 3 2 2 4 4 2 3" xfId="1085"/>
    <cellStyle name="Normal 3 2 2 4 4 2 4" xfId="1086"/>
    <cellStyle name="Normal 3 2 2 4 4 3" xfId="1087"/>
    <cellStyle name="Normal 3 2 2 4 4 3 2" xfId="1088"/>
    <cellStyle name="Normal 3 2 2 4 4 4" xfId="1089"/>
    <cellStyle name="Normal 3 2 2 4 4 5" xfId="1090"/>
    <cellStyle name="Normal 3 2 2 4 5" xfId="1091"/>
    <cellStyle name="Normal 3 2 2 4 5 2" xfId="1092"/>
    <cellStyle name="Normal 3 2 2 4 5 2 2" xfId="1093"/>
    <cellStyle name="Normal 3 2 2 4 5 3" xfId="1094"/>
    <cellStyle name="Normal 3 2 2 4 5 4" xfId="1095"/>
    <cellStyle name="Normal 3 2 2 4 6" xfId="1096"/>
    <cellStyle name="Normal 3 2 2 4 6 2" xfId="1097"/>
    <cellStyle name="Normal 3 2 2 4 7" xfId="1098"/>
    <cellStyle name="Normal 3 2 2 4 8" xfId="1099"/>
    <cellStyle name="Normal 3 2 2 5" xfId="1100"/>
    <cellStyle name="Normal 3 2 2 5 2" xfId="1101"/>
    <cellStyle name="Normal 3 2 2 5 2 2" xfId="1102"/>
    <cellStyle name="Normal 3 2 2 5 2 2 2" xfId="1103"/>
    <cellStyle name="Normal 3 2 2 5 2 2 2 2" xfId="1104"/>
    <cellStyle name="Normal 3 2 2 5 2 2 2 2 2" xfId="1105"/>
    <cellStyle name="Normal 3 2 2 5 2 2 2 3" xfId="1106"/>
    <cellStyle name="Normal 3 2 2 5 2 2 2 4" xfId="1107"/>
    <cellStyle name="Normal 3 2 2 5 2 2 3" xfId="1108"/>
    <cellStyle name="Normal 3 2 2 5 2 2 3 2" xfId="1109"/>
    <cellStyle name="Normal 3 2 2 5 2 2 4" xfId="1110"/>
    <cellStyle name="Normal 3 2 2 5 2 2 5" xfId="1111"/>
    <cellStyle name="Normal 3 2 2 5 2 3" xfId="1112"/>
    <cellStyle name="Normal 3 2 2 5 2 3 2" xfId="1113"/>
    <cellStyle name="Normal 3 2 2 5 2 3 2 2" xfId="1114"/>
    <cellStyle name="Normal 3 2 2 5 2 3 3" xfId="1115"/>
    <cellStyle name="Normal 3 2 2 5 2 3 4" xfId="1116"/>
    <cellStyle name="Normal 3 2 2 5 2 4" xfId="1117"/>
    <cellStyle name="Normal 3 2 2 5 2 4 2" xfId="1118"/>
    <cellStyle name="Normal 3 2 2 5 2 5" xfId="1119"/>
    <cellStyle name="Normal 3 2 2 5 2 6" xfId="1120"/>
    <cellStyle name="Normal 3 2 2 5 3" xfId="1121"/>
    <cellStyle name="Normal 3 2 2 5 3 2" xfId="1122"/>
    <cellStyle name="Normal 3 2 2 5 3 2 2" xfId="1123"/>
    <cellStyle name="Normal 3 2 2 5 3 2 2 2" xfId="1124"/>
    <cellStyle name="Normal 3 2 2 5 3 2 3" xfId="1125"/>
    <cellStyle name="Normal 3 2 2 5 3 2 4" xfId="1126"/>
    <cellStyle name="Normal 3 2 2 5 3 3" xfId="1127"/>
    <cellStyle name="Normal 3 2 2 5 3 3 2" xfId="1128"/>
    <cellStyle name="Normal 3 2 2 5 3 4" xfId="1129"/>
    <cellStyle name="Normal 3 2 2 5 3 5" xfId="1130"/>
    <cellStyle name="Normal 3 2 2 5 4" xfId="1131"/>
    <cellStyle name="Normal 3 2 2 5 4 2" xfId="1132"/>
    <cellStyle name="Normal 3 2 2 5 4 2 2" xfId="1133"/>
    <cellStyle name="Normal 3 2 2 5 4 3" xfId="1134"/>
    <cellStyle name="Normal 3 2 2 5 4 4" xfId="1135"/>
    <cellStyle name="Normal 3 2 2 5 5" xfId="1136"/>
    <cellStyle name="Normal 3 2 2 5 5 2" xfId="1137"/>
    <cellStyle name="Normal 3 2 2 5 6" xfId="1138"/>
    <cellStyle name="Normal 3 2 2 5 7" xfId="1139"/>
    <cellStyle name="Normal 3 2 2 6" xfId="1140"/>
    <cellStyle name="Normal 3 2 2 6 2" xfId="1141"/>
    <cellStyle name="Normal 3 2 2 6 2 2" xfId="1142"/>
    <cellStyle name="Normal 3 2 2 6 2 2 2" xfId="1143"/>
    <cellStyle name="Normal 3 2 2 6 2 2 2 2" xfId="1144"/>
    <cellStyle name="Normal 3 2 2 6 2 2 3" xfId="1145"/>
    <cellStyle name="Normal 3 2 2 6 2 2 4" xfId="1146"/>
    <cellStyle name="Normal 3 2 2 6 2 3" xfId="1147"/>
    <cellStyle name="Normal 3 2 2 6 2 3 2" xfId="1148"/>
    <cellStyle name="Normal 3 2 2 6 2 4" xfId="1149"/>
    <cellStyle name="Normal 3 2 2 6 2 5" xfId="1150"/>
    <cellStyle name="Normal 3 2 2 6 3" xfId="1151"/>
    <cellStyle name="Normal 3 2 2 6 3 2" xfId="1152"/>
    <cellStyle name="Normal 3 2 2 6 3 2 2" xfId="1153"/>
    <cellStyle name="Normal 3 2 2 6 3 3" xfId="1154"/>
    <cellStyle name="Normal 3 2 2 6 3 4" xfId="1155"/>
    <cellStyle name="Normal 3 2 2 6 4" xfId="1156"/>
    <cellStyle name="Normal 3 2 2 6 4 2" xfId="1157"/>
    <cellStyle name="Normal 3 2 2 6 5" xfId="1158"/>
    <cellStyle name="Normal 3 2 2 6 6" xfId="1159"/>
    <cellStyle name="Normal 3 2 2 7" xfId="1160"/>
    <cellStyle name="Normal 3 2 2 7 2" xfId="1161"/>
    <cellStyle name="Normal 3 2 2 7 2 2" xfId="1162"/>
    <cellStyle name="Normal 3 2 2 7 2 2 2" xfId="1163"/>
    <cellStyle name="Normal 3 2 2 7 2 2 2 2" xfId="1164"/>
    <cellStyle name="Normal 3 2 2 7 2 2 3" xfId="1165"/>
    <cellStyle name="Normal 3 2 2 7 2 2 4" xfId="1166"/>
    <cellStyle name="Normal 3 2 2 7 2 3" xfId="1167"/>
    <cellStyle name="Normal 3 2 2 7 2 3 2" xfId="1168"/>
    <cellStyle name="Normal 3 2 2 7 2 4" xfId="1169"/>
    <cellStyle name="Normal 3 2 2 7 2 5" xfId="1170"/>
    <cellStyle name="Normal 3 2 2 7 3" xfId="1171"/>
    <cellStyle name="Normal 3 2 2 7 3 2" xfId="1172"/>
    <cellStyle name="Normal 3 2 2 7 3 2 2" xfId="1173"/>
    <cellStyle name="Normal 3 2 2 7 3 3" xfId="1174"/>
    <cellStyle name="Normal 3 2 2 7 3 4" xfId="1175"/>
    <cellStyle name="Normal 3 2 2 7 4" xfId="1176"/>
    <cellStyle name="Normal 3 2 2 7 4 2" xfId="1177"/>
    <cellStyle name="Normal 3 2 2 7 5" xfId="1178"/>
    <cellStyle name="Normal 3 2 2 7 6" xfId="1179"/>
    <cellStyle name="Normal 3 2 2 8" xfId="1180"/>
    <cellStyle name="Normal 3 2 2 8 2" xfId="1181"/>
    <cellStyle name="Normal 3 2 2 8 2 2" xfId="1182"/>
    <cellStyle name="Normal 3 2 2 8 2 2 2" xfId="1183"/>
    <cellStyle name="Normal 3 2 2 8 2 3" xfId="1184"/>
    <cellStyle name="Normal 3 2 2 8 2 4" xfId="1185"/>
    <cellStyle name="Normal 3 2 2 8 3" xfId="1186"/>
    <cellStyle name="Normal 3 2 2 8 3 2" xfId="1187"/>
    <cellStyle name="Normal 3 2 2 8 4" xfId="1188"/>
    <cellStyle name="Normal 3 2 2 8 5" xfId="1189"/>
    <cellStyle name="Normal 3 2 2 9" xfId="1190"/>
    <cellStyle name="Normal 3 2 2 9 2" xfId="1191"/>
    <cellStyle name="Normal 3 2 2 9 2 2" xfId="1192"/>
    <cellStyle name="Normal 3 2 2 9 3" xfId="1193"/>
    <cellStyle name="Normal 3 2 2 9 4" xfId="1194"/>
    <cellStyle name="Normal 3 2 3" xfId="1195"/>
    <cellStyle name="Normal 3 2 3 10" xfId="1196"/>
    <cellStyle name="Normal 3 2 3 11" xfId="1197"/>
    <cellStyle name="Normal 3 2 3 2" xfId="1198"/>
    <cellStyle name="Normal 3 2 3 2 10" xfId="1199"/>
    <cellStyle name="Normal 3 2 3 2 2" xfId="1200"/>
    <cellStyle name="Normal 3 2 3 2 2 2" xfId="1201"/>
    <cellStyle name="Normal 3 2 3 2 2 2 2" xfId="1202"/>
    <cellStyle name="Normal 3 2 3 2 2 2 2 2" xfId="1203"/>
    <cellStyle name="Normal 3 2 3 2 2 2 2 2 2" xfId="1204"/>
    <cellStyle name="Normal 3 2 3 2 2 2 2 2 2 2" xfId="1205"/>
    <cellStyle name="Normal 3 2 3 2 2 2 2 2 2 2 2" xfId="1206"/>
    <cellStyle name="Normal 3 2 3 2 2 2 2 2 2 3" xfId="1207"/>
    <cellStyle name="Normal 3 2 3 2 2 2 2 2 2 4" xfId="1208"/>
    <cellStyle name="Normal 3 2 3 2 2 2 2 2 3" xfId="1209"/>
    <cellStyle name="Normal 3 2 3 2 2 2 2 2 3 2" xfId="1210"/>
    <cellStyle name="Normal 3 2 3 2 2 2 2 2 4" xfId="1211"/>
    <cellStyle name="Normal 3 2 3 2 2 2 2 2 5" xfId="1212"/>
    <cellStyle name="Normal 3 2 3 2 2 2 2 3" xfId="1213"/>
    <cellStyle name="Normal 3 2 3 2 2 2 2 3 2" xfId="1214"/>
    <cellStyle name="Normal 3 2 3 2 2 2 2 3 2 2" xfId="1215"/>
    <cellStyle name="Normal 3 2 3 2 2 2 2 3 3" xfId="1216"/>
    <cellStyle name="Normal 3 2 3 2 2 2 2 3 4" xfId="1217"/>
    <cellStyle name="Normal 3 2 3 2 2 2 2 4" xfId="1218"/>
    <cellStyle name="Normal 3 2 3 2 2 2 2 4 2" xfId="1219"/>
    <cellStyle name="Normal 3 2 3 2 2 2 2 5" xfId="1220"/>
    <cellStyle name="Normal 3 2 3 2 2 2 2 6" xfId="1221"/>
    <cellStyle name="Normal 3 2 3 2 2 2 3" xfId="1222"/>
    <cellStyle name="Normal 3 2 3 2 2 2 3 2" xfId="1223"/>
    <cellStyle name="Normal 3 2 3 2 2 2 3 2 2" xfId="1224"/>
    <cellStyle name="Normal 3 2 3 2 2 2 3 2 2 2" xfId="1225"/>
    <cellStyle name="Normal 3 2 3 2 2 2 3 2 3" xfId="1226"/>
    <cellStyle name="Normal 3 2 3 2 2 2 3 2 4" xfId="1227"/>
    <cellStyle name="Normal 3 2 3 2 2 2 3 3" xfId="1228"/>
    <cellStyle name="Normal 3 2 3 2 2 2 3 3 2" xfId="1229"/>
    <cellStyle name="Normal 3 2 3 2 2 2 3 4" xfId="1230"/>
    <cellStyle name="Normal 3 2 3 2 2 2 3 5" xfId="1231"/>
    <cellStyle name="Normal 3 2 3 2 2 2 4" xfId="1232"/>
    <cellStyle name="Normal 3 2 3 2 2 2 4 2" xfId="1233"/>
    <cellStyle name="Normal 3 2 3 2 2 2 4 2 2" xfId="1234"/>
    <cellStyle name="Normal 3 2 3 2 2 2 4 3" xfId="1235"/>
    <cellStyle name="Normal 3 2 3 2 2 2 4 4" xfId="1236"/>
    <cellStyle name="Normal 3 2 3 2 2 2 5" xfId="1237"/>
    <cellStyle name="Normal 3 2 3 2 2 2 5 2" xfId="1238"/>
    <cellStyle name="Normal 3 2 3 2 2 2 6" xfId="1239"/>
    <cellStyle name="Normal 3 2 3 2 2 2 7" xfId="1240"/>
    <cellStyle name="Normal 3 2 3 2 2 3" xfId="1241"/>
    <cellStyle name="Normal 3 2 3 2 2 3 2" xfId="1242"/>
    <cellStyle name="Normal 3 2 3 2 2 3 2 2" xfId="1243"/>
    <cellStyle name="Normal 3 2 3 2 2 3 2 2 2" xfId="1244"/>
    <cellStyle name="Normal 3 2 3 2 2 3 2 2 2 2" xfId="1245"/>
    <cellStyle name="Normal 3 2 3 2 2 3 2 2 3" xfId="1246"/>
    <cellStyle name="Normal 3 2 3 2 2 3 2 2 4" xfId="1247"/>
    <cellStyle name="Normal 3 2 3 2 2 3 2 3" xfId="1248"/>
    <cellStyle name="Normal 3 2 3 2 2 3 2 3 2" xfId="1249"/>
    <cellStyle name="Normal 3 2 3 2 2 3 2 4" xfId="1250"/>
    <cellStyle name="Normal 3 2 3 2 2 3 2 5" xfId="1251"/>
    <cellStyle name="Normal 3 2 3 2 2 3 3" xfId="1252"/>
    <cellStyle name="Normal 3 2 3 2 2 3 3 2" xfId="1253"/>
    <cellStyle name="Normal 3 2 3 2 2 3 3 2 2" xfId="1254"/>
    <cellStyle name="Normal 3 2 3 2 2 3 3 3" xfId="1255"/>
    <cellStyle name="Normal 3 2 3 2 2 3 3 4" xfId="1256"/>
    <cellStyle name="Normal 3 2 3 2 2 3 4" xfId="1257"/>
    <cellStyle name="Normal 3 2 3 2 2 3 4 2" xfId="1258"/>
    <cellStyle name="Normal 3 2 3 2 2 3 5" xfId="1259"/>
    <cellStyle name="Normal 3 2 3 2 2 3 6" xfId="1260"/>
    <cellStyle name="Normal 3 2 3 2 2 4" xfId="1261"/>
    <cellStyle name="Normal 3 2 3 2 2 4 2" xfId="1262"/>
    <cellStyle name="Normal 3 2 3 2 2 4 2 2" xfId="1263"/>
    <cellStyle name="Normal 3 2 3 2 2 4 2 2 2" xfId="1264"/>
    <cellStyle name="Normal 3 2 3 2 2 4 2 3" xfId="1265"/>
    <cellStyle name="Normal 3 2 3 2 2 4 2 4" xfId="1266"/>
    <cellStyle name="Normal 3 2 3 2 2 4 3" xfId="1267"/>
    <cellStyle name="Normal 3 2 3 2 2 4 3 2" xfId="1268"/>
    <cellStyle name="Normal 3 2 3 2 2 4 4" xfId="1269"/>
    <cellStyle name="Normal 3 2 3 2 2 4 5" xfId="1270"/>
    <cellStyle name="Normal 3 2 3 2 2 5" xfId="1271"/>
    <cellStyle name="Normal 3 2 3 2 2 5 2" xfId="1272"/>
    <cellStyle name="Normal 3 2 3 2 2 5 2 2" xfId="1273"/>
    <cellStyle name="Normal 3 2 3 2 2 5 3" xfId="1274"/>
    <cellStyle name="Normal 3 2 3 2 2 5 4" xfId="1275"/>
    <cellStyle name="Normal 3 2 3 2 2 6" xfId="1276"/>
    <cellStyle name="Normal 3 2 3 2 2 6 2" xfId="1277"/>
    <cellStyle name="Normal 3 2 3 2 2 7" xfId="1278"/>
    <cellStyle name="Normal 3 2 3 2 2 8" xfId="1279"/>
    <cellStyle name="Normal 3 2 3 2 3" xfId="1280"/>
    <cellStyle name="Normal 3 2 3 2 3 2" xfId="1281"/>
    <cellStyle name="Normal 3 2 3 2 3 2 2" xfId="1282"/>
    <cellStyle name="Normal 3 2 3 2 3 2 2 2" xfId="1283"/>
    <cellStyle name="Normal 3 2 3 2 3 2 2 2 2" xfId="1284"/>
    <cellStyle name="Normal 3 2 3 2 3 2 2 2 2 2" xfId="1285"/>
    <cellStyle name="Normal 3 2 3 2 3 2 2 2 3" xfId="1286"/>
    <cellStyle name="Normal 3 2 3 2 3 2 2 2 4" xfId="1287"/>
    <cellStyle name="Normal 3 2 3 2 3 2 2 3" xfId="1288"/>
    <cellStyle name="Normal 3 2 3 2 3 2 2 3 2" xfId="1289"/>
    <cellStyle name="Normal 3 2 3 2 3 2 2 4" xfId="1290"/>
    <cellStyle name="Normal 3 2 3 2 3 2 2 5" xfId="1291"/>
    <cellStyle name="Normal 3 2 3 2 3 2 3" xfId="1292"/>
    <cellStyle name="Normal 3 2 3 2 3 2 3 2" xfId="1293"/>
    <cellStyle name="Normal 3 2 3 2 3 2 3 2 2" xfId="1294"/>
    <cellStyle name="Normal 3 2 3 2 3 2 3 3" xfId="1295"/>
    <cellStyle name="Normal 3 2 3 2 3 2 3 4" xfId="1296"/>
    <cellStyle name="Normal 3 2 3 2 3 2 4" xfId="1297"/>
    <cellStyle name="Normal 3 2 3 2 3 2 4 2" xfId="1298"/>
    <cellStyle name="Normal 3 2 3 2 3 2 5" xfId="1299"/>
    <cellStyle name="Normal 3 2 3 2 3 2 6" xfId="1300"/>
    <cellStyle name="Normal 3 2 3 2 3 3" xfId="1301"/>
    <cellStyle name="Normal 3 2 3 2 3 3 2" xfId="1302"/>
    <cellStyle name="Normal 3 2 3 2 3 3 2 2" xfId="1303"/>
    <cellStyle name="Normal 3 2 3 2 3 3 2 2 2" xfId="1304"/>
    <cellStyle name="Normal 3 2 3 2 3 3 2 3" xfId="1305"/>
    <cellStyle name="Normal 3 2 3 2 3 3 2 4" xfId="1306"/>
    <cellStyle name="Normal 3 2 3 2 3 3 3" xfId="1307"/>
    <cellStyle name="Normal 3 2 3 2 3 3 3 2" xfId="1308"/>
    <cellStyle name="Normal 3 2 3 2 3 3 4" xfId="1309"/>
    <cellStyle name="Normal 3 2 3 2 3 3 5" xfId="1310"/>
    <cellStyle name="Normal 3 2 3 2 3 4" xfId="1311"/>
    <cellStyle name="Normal 3 2 3 2 3 4 2" xfId="1312"/>
    <cellStyle name="Normal 3 2 3 2 3 4 2 2" xfId="1313"/>
    <cellStyle name="Normal 3 2 3 2 3 4 3" xfId="1314"/>
    <cellStyle name="Normal 3 2 3 2 3 4 4" xfId="1315"/>
    <cellStyle name="Normal 3 2 3 2 3 5" xfId="1316"/>
    <cellStyle name="Normal 3 2 3 2 3 5 2" xfId="1317"/>
    <cellStyle name="Normal 3 2 3 2 3 6" xfId="1318"/>
    <cellStyle name="Normal 3 2 3 2 3 7" xfId="1319"/>
    <cellStyle name="Normal 3 2 3 2 4" xfId="1320"/>
    <cellStyle name="Normal 3 2 3 2 4 2" xfId="1321"/>
    <cellStyle name="Normal 3 2 3 2 4 2 2" xfId="1322"/>
    <cellStyle name="Normal 3 2 3 2 4 2 2 2" xfId="1323"/>
    <cellStyle name="Normal 3 2 3 2 4 2 2 2 2" xfId="1324"/>
    <cellStyle name="Normal 3 2 3 2 4 2 2 3" xfId="1325"/>
    <cellStyle name="Normal 3 2 3 2 4 2 2 4" xfId="1326"/>
    <cellStyle name="Normal 3 2 3 2 4 2 3" xfId="1327"/>
    <cellStyle name="Normal 3 2 3 2 4 2 3 2" xfId="1328"/>
    <cellStyle name="Normal 3 2 3 2 4 2 4" xfId="1329"/>
    <cellStyle name="Normal 3 2 3 2 4 2 5" xfId="1330"/>
    <cellStyle name="Normal 3 2 3 2 4 3" xfId="1331"/>
    <cellStyle name="Normal 3 2 3 2 4 3 2" xfId="1332"/>
    <cellStyle name="Normal 3 2 3 2 4 3 2 2" xfId="1333"/>
    <cellStyle name="Normal 3 2 3 2 4 3 3" xfId="1334"/>
    <cellStyle name="Normal 3 2 3 2 4 3 4" xfId="1335"/>
    <cellStyle name="Normal 3 2 3 2 4 4" xfId="1336"/>
    <cellStyle name="Normal 3 2 3 2 4 4 2" xfId="1337"/>
    <cellStyle name="Normal 3 2 3 2 4 5" xfId="1338"/>
    <cellStyle name="Normal 3 2 3 2 4 6" xfId="1339"/>
    <cellStyle name="Normal 3 2 3 2 5" xfId="1340"/>
    <cellStyle name="Normal 3 2 3 2 5 2" xfId="1341"/>
    <cellStyle name="Normal 3 2 3 2 5 2 2" xfId="1342"/>
    <cellStyle name="Normal 3 2 3 2 5 2 2 2" xfId="1343"/>
    <cellStyle name="Normal 3 2 3 2 5 2 2 2 2" xfId="1344"/>
    <cellStyle name="Normal 3 2 3 2 5 2 2 3" xfId="1345"/>
    <cellStyle name="Normal 3 2 3 2 5 2 2 4" xfId="1346"/>
    <cellStyle name="Normal 3 2 3 2 5 2 3" xfId="1347"/>
    <cellStyle name="Normal 3 2 3 2 5 2 3 2" xfId="1348"/>
    <cellStyle name="Normal 3 2 3 2 5 2 4" xfId="1349"/>
    <cellStyle name="Normal 3 2 3 2 5 2 5" xfId="1350"/>
    <cellStyle name="Normal 3 2 3 2 5 3" xfId="1351"/>
    <cellStyle name="Normal 3 2 3 2 5 3 2" xfId="1352"/>
    <cellStyle name="Normal 3 2 3 2 5 3 2 2" xfId="1353"/>
    <cellStyle name="Normal 3 2 3 2 5 3 3" xfId="1354"/>
    <cellStyle name="Normal 3 2 3 2 5 3 4" xfId="1355"/>
    <cellStyle name="Normal 3 2 3 2 5 4" xfId="1356"/>
    <cellStyle name="Normal 3 2 3 2 5 4 2" xfId="1357"/>
    <cellStyle name="Normal 3 2 3 2 5 5" xfId="1358"/>
    <cellStyle name="Normal 3 2 3 2 5 6" xfId="1359"/>
    <cellStyle name="Normal 3 2 3 2 6" xfId="1360"/>
    <cellStyle name="Normal 3 2 3 2 6 2" xfId="1361"/>
    <cellStyle name="Normal 3 2 3 2 6 2 2" xfId="1362"/>
    <cellStyle name="Normal 3 2 3 2 6 2 2 2" xfId="1363"/>
    <cellStyle name="Normal 3 2 3 2 6 2 3" xfId="1364"/>
    <cellStyle name="Normal 3 2 3 2 6 2 4" xfId="1365"/>
    <cellStyle name="Normal 3 2 3 2 6 3" xfId="1366"/>
    <cellStyle name="Normal 3 2 3 2 6 3 2" xfId="1367"/>
    <cellStyle name="Normal 3 2 3 2 6 4" xfId="1368"/>
    <cellStyle name="Normal 3 2 3 2 6 5" xfId="1369"/>
    <cellStyle name="Normal 3 2 3 2 7" xfId="1370"/>
    <cellStyle name="Normal 3 2 3 2 7 2" xfId="1371"/>
    <cellStyle name="Normal 3 2 3 2 7 2 2" xfId="1372"/>
    <cellStyle name="Normal 3 2 3 2 7 3" xfId="1373"/>
    <cellStyle name="Normal 3 2 3 2 7 4" xfId="1374"/>
    <cellStyle name="Normal 3 2 3 2 8" xfId="1375"/>
    <cellStyle name="Normal 3 2 3 2 8 2" xfId="1376"/>
    <cellStyle name="Normal 3 2 3 2 9" xfId="1377"/>
    <cellStyle name="Normal 3 2 3 3" xfId="1378"/>
    <cellStyle name="Normal 3 2 3 3 2" xfId="1379"/>
    <cellStyle name="Normal 3 2 3 3 2 2" xfId="1380"/>
    <cellStyle name="Normal 3 2 3 3 2 2 2" xfId="1381"/>
    <cellStyle name="Normal 3 2 3 3 2 2 2 2" xfId="1382"/>
    <cellStyle name="Normal 3 2 3 3 2 2 2 2 2" xfId="1383"/>
    <cellStyle name="Normal 3 2 3 3 2 2 2 2 2 2" xfId="1384"/>
    <cellStyle name="Normal 3 2 3 3 2 2 2 2 3" xfId="1385"/>
    <cellStyle name="Normal 3 2 3 3 2 2 2 2 4" xfId="1386"/>
    <cellStyle name="Normal 3 2 3 3 2 2 2 3" xfId="1387"/>
    <cellStyle name="Normal 3 2 3 3 2 2 2 3 2" xfId="1388"/>
    <cellStyle name="Normal 3 2 3 3 2 2 2 4" xfId="1389"/>
    <cellStyle name="Normal 3 2 3 3 2 2 2 5" xfId="1390"/>
    <cellStyle name="Normal 3 2 3 3 2 2 3" xfId="1391"/>
    <cellStyle name="Normal 3 2 3 3 2 2 3 2" xfId="1392"/>
    <cellStyle name="Normal 3 2 3 3 2 2 3 2 2" xfId="1393"/>
    <cellStyle name="Normal 3 2 3 3 2 2 3 3" xfId="1394"/>
    <cellStyle name="Normal 3 2 3 3 2 2 3 4" xfId="1395"/>
    <cellStyle name="Normal 3 2 3 3 2 2 4" xfId="1396"/>
    <cellStyle name="Normal 3 2 3 3 2 2 4 2" xfId="1397"/>
    <cellStyle name="Normal 3 2 3 3 2 2 5" xfId="1398"/>
    <cellStyle name="Normal 3 2 3 3 2 2 6" xfId="1399"/>
    <cellStyle name="Normal 3 2 3 3 2 3" xfId="1400"/>
    <cellStyle name="Normal 3 2 3 3 2 3 2" xfId="1401"/>
    <cellStyle name="Normal 3 2 3 3 2 3 2 2" xfId="1402"/>
    <cellStyle name="Normal 3 2 3 3 2 3 2 2 2" xfId="1403"/>
    <cellStyle name="Normal 3 2 3 3 2 3 2 3" xfId="1404"/>
    <cellStyle name="Normal 3 2 3 3 2 3 2 4" xfId="1405"/>
    <cellStyle name="Normal 3 2 3 3 2 3 3" xfId="1406"/>
    <cellStyle name="Normal 3 2 3 3 2 3 3 2" xfId="1407"/>
    <cellStyle name="Normal 3 2 3 3 2 3 4" xfId="1408"/>
    <cellStyle name="Normal 3 2 3 3 2 3 5" xfId="1409"/>
    <cellStyle name="Normal 3 2 3 3 2 4" xfId="1410"/>
    <cellStyle name="Normal 3 2 3 3 2 4 2" xfId="1411"/>
    <cellStyle name="Normal 3 2 3 3 2 4 2 2" xfId="1412"/>
    <cellStyle name="Normal 3 2 3 3 2 4 3" xfId="1413"/>
    <cellStyle name="Normal 3 2 3 3 2 4 4" xfId="1414"/>
    <cellStyle name="Normal 3 2 3 3 2 5" xfId="1415"/>
    <cellStyle name="Normal 3 2 3 3 2 5 2" xfId="1416"/>
    <cellStyle name="Normal 3 2 3 3 2 6" xfId="1417"/>
    <cellStyle name="Normal 3 2 3 3 2 7" xfId="1418"/>
    <cellStyle name="Normal 3 2 3 3 3" xfId="1419"/>
    <cellStyle name="Normal 3 2 3 3 3 2" xfId="1420"/>
    <cellStyle name="Normal 3 2 3 3 3 2 2" xfId="1421"/>
    <cellStyle name="Normal 3 2 3 3 3 2 2 2" xfId="1422"/>
    <cellStyle name="Normal 3 2 3 3 3 2 2 2 2" xfId="1423"/>
    <cellStyle name="Normal 3 2 3 3 3 2 2 3" xfId="1424"/>
    <cellStyle name="Normal 3 2 3 3 3 2 2 4" xfId="1425"/>
    <cellStyle name="Normal 3 2 3 3 3 2 3" xfId="1426"/>
    <cellStyle name="Normal 3 2 3 3 3 2 3 2" xfId="1427"/>
    <cellStyle name="Normal 3 2 3 3 3 2 4" xfId="1428"/>
    <cellStyle name="Normal 3 2 3 3 3 2 5" xfId="1429"/>
    <cellStyle name="Normal 3 2 3 3 3 3" xfId="1430"/>
    <cellStyle name="Normal 3 2 3 3 3 3 2" xfId="1431"/>
    <cellStyle name="Normal 3 2 3 3 3 3 2 2" xfId="1432"/>
    <cellStyle name="Normal 3 2 3 3 3 3 3" xfId="1433"/>
    <cellStyle name="Normal 3 2 3 3 3 3 4" xfId="1434"/>
    <cellStyle name="Normal 3 2 3 3 3 4" xfId="1435"/>
    <cellStyle name="Normal 3 2 3 3 3 4 2" xfId="1436"/>
    <cellStyle name="Normal 3 2 3 3 3 5" xfId="1437"/>
    <cellStyle name="Normal 3 2 3 3 3 6" xfId="1438"/>
    <cellStyle name="Normal 3 2 3 3 4" xfId="1439"/>
    <cellStyle name="Normal 3 2 3 3 4 2" xfId="1440"/>
    <cellStyle name="Normal 3 2 3 3 4 2 2" xfId="1441"/>
    <cellStyle name="Normal 3 2 3 3 4 2 2 2" xfId="1442"/>
    <cellStyle name="Normal 3 2 3 3 4 2 3" xfId="1443"/>
    <cellStyle name="Normal 3 2 3 3 4 2 4" xfId="1444"/>
    <cellStyle name="Normal 3 2 3 3 4 3" xfId="1445"/>
    <cellStyle name="Normal 3 2 3 3 4 3 2" xfId="1446"/>
    <cellStyle name="Normal 3 2 3 3 4 4" xfId="1447"/>
    <cellStyle name="Normal 3 2 3 3 4 5" xfId="1448"/>
    <cellStyle name="Normal 3 2 3 3 5" xfId="1449"/>
    <cellStyle name="Normal 3 2 3 3 5 2" xfId="1450"/>
    <cellStyle name="Normal 3 2 3 3 5 2 2" xfId="1451"/>
    <cellStyle name="Normal 3 2 3 3 5 3" xfId="1452"/>
    <cellStyle name="Normal 3 2 3 3 5 4" xfId="1453"/>
    <cellStyle name="Normal 3 2 3 3 6" xfId="1454"/>
    <cellStyle name="Normal 3 2 3 3 6 2" xfId="1455"/>
    <cellStyle name="Normal 3 2 3 3 7" xfId="1456"/>
    <cellStyle name="Normal 3 2 3 3 8" xfId="1457"/>
    <cellStyle name="Normal 3 2 3 4" xfId="1458"/>
    <cellStyle name="Normal 3 2 3 4 2" xfId="1459"/>
    <cellStyle name="Normal 3 2 3 4 2 2" xfId="1460"/>
    <cellStyle name="Normal 3 2 3 4 2 2 2" xfId="1461"/>
    <cellStyle name="Normal 3 2 3 4 2 2 2 2" xfId="1462"/>
    <cellStyle name="Normal 3 2 3 4 2 2 2 2 2" xfId="1463"/>
    <cellStyle name="Normal 3 2 3 4 2 2 2 3" xfId="1464"/>
    <cellStyle name="Normal 3 2 3 4 2 2 2 4" xfId="1465"/>
    <cellStyle name="Normal 3 2 3 4 2 2 3" xfId="1466"/>
    <cellStyle name="Normal 3 2 3 4 2 2 3 2" xfId="1467"/>
    <cellStyle name="Normal 3 2 3 4 2 2 4" xfId="1468"/>
    <cellStyle name="Normal 3 2 3 4 2 2 5" xfId="1469"/>
    <cellStyle name="Normal 3 2 3 4 2 3" xfId="1470"/>
    <cellStyle name="Normal 3 2 3 4 2 3 2" xfId="1471"/>
    <cellStyle name="Normal 3 2 3 4 2 3 2 2" xfId="1472"/>
    <cellStyle name="Normal 3 2 3 4 2 3 3" xfId="1473"/>
    <cellStyle name="Normal 3 2 3 4 2 3 4" xfId="1474"/>
    <cellStyle name="Normal 3 2 3 4 2 4" xfId="1475"/>
    <cellStyle name="Normal 3 2 3 4 2 4 2" xfId="1476"/>
    <cellStyle name="Normal 3 2 3 4 2 5" xfId="1477"/>
    <cellStyle name="Normal 3 2 3 4 2 6" xfId="1478"/>
    <cellStyle name="Normal 3 2 3 4 3" xfId="1479"/>
    <cellStyle name="Normal 3 2 3 4 3 2" xfId="1480"/>
    <cellStyle name="Normal 3 2 3 4 3 2 2" xfId="1481"/>
    <cellStyle name="Normal 3 2 3 4 3 2 2 2" xfId="1482"/>
    <cellStyle name="Normal 3 2 3 4 3 2 3" xfId="1483"/>
    <cellStyle name="Normal 3 2 3 4 3 2 4" xfId="1484"/>
    <cellStyle name="Normal 3 2 3 4 3 3" xfId="1485"/>
    <cellStyle name="Normal 3 2 3 4 3 3 2" xfId="1486"/>
    <cellStyle name="Normal 3 2 3 4 3 4" xfId="1487"/>
    <cellStyle name="Normal 3 2 3 4 3 5" xfId="1488"/>
    <cellStyle name="Normal 3 2 3 4 4" xfId="1489"/>
    <cellStyle name="Normal 3 2 3 4 4 2" xfId="1490"/>
    <cellStyle name="Normal 3 2 3 4 4 2 2" xfId="1491"/>
    <cellStyle name="Normal 3 2 3 4 4 3" xfId="1492"/>
    <cellStyle name="Normal 3 2 3 4 4 4" xfId="1493"/>
    <cellStyle name="Normal 3 2 3 4 5" xfId="1494"/>
    <cellStyle name="Normal 3 2 3 4 5 2" xfId="1495"/>
    <cellStyle name="Normal 3 2 3 4 6" xfId="1496"/>
    <cellStyle name="Normal 3 2 3 4 7" xfId="1497"/>
    <cellStyle name="Normal 3 2 3 5" xfId="1498"/>
    <cellStyle name="Normal 3 2 3 5 2" xfId="1499"/>
    <cellStyle name="Normal 3 2 3 5 2 2" xfId="1500"/>
    <cellStyle name="Normal 3 2 3 5 2 2 2" xfId="1501"/>
    <cellStyle name="Normal 3 2 3 5 2 2 2 2" xfId="1502"/>
    <cellStyle name="Normal 3 2 3 5 2 2 3" xfId="1503"/>
    <cellStyle name="Normal 3 2 3 5 2 2 4" xfId="1504"/>
    <cellStyle name="Normal 3 2 3 5 2 3" xfId="1505"/>
    <cellStyle name="Normal 3 2 3 5 2 3 2" xfId="1506"/>
    <cellStyle name="Normal 3 2 3 5 2 4" xfId="1507"/>
    <cellStyle name="Normal 3 2 3 5 2 5" xfId="1508"/>
    <cellStyle name="Normal 3 2 3 5 3" xfId="1509"/>
    <cellStyle name="Normal 3 2 3 5 3 2" xfId="1510"/>
    <cellStyle name="Normal 3 2 3 5 3 2 2" xfId="1511"/>
    <cellStyle name="Normal 3 2 3 5 3 3" xfId="1512"/>
    <cellStyle name="Normal 3 2 3 5 3 4" xfId="1513"/>
    <cellStyle name="Normal 3 2 3 5 4" xfId="1514"/>
    <cellStyle name="Normal 3 2 3 5 4 2" xfId="1515"/>
    <cellStyle name="Normal 3 2 3 5 5" xfId="1516"/>
    <cellStyle name="Normal 3 2 3 5 6" xfId="1517"/>
    <cellStyle name="Normal 3 2 3 6" xfId="1518"/>
    <cellStyle name="Normal 3 2 3 6 2" xfId="1519"/>
    <cellStyle name="Normal 3 2 3 6 2 2" xfId="1520"/>
    <cellStyle name="Normal 3 2 3 6 2 2 2" xfId="1521"/>
    <cellStyle name="Normal 3 2 3 6 2 2 2 2" xfId="1522"/>
    <cellStyle name="Normal 3 2 3 6 2 2 3" xfId="1523"/>
    <cellStyle name="Normal 3 2 3 6 2 2 4" xfId="1524"/>
    <cellStyle name="Normal 3 2 3 6 2 3" xfId="1525"/>
    <cellStyle name="Normal 3 2 3 6 2 3 2" xfId="1526"/>
    <cellStyle name="Normal 3 2 3 6 2 4" xfId="1527"/>
    <cellStyle name="Normal 3 2 3 6 2 5" xfId="1528"/>
    <cellStyle name="Normal 3 2 3 6 3" xfId="1529"/>
    <cellStyle name="Normal 3 2 3 6 3 2" xfId="1530"/>
    <cellStyle name="Normal 3 2 3 6 3 2 2" xfId="1531"/>
    <cellStyle name="Normal 3 2 3 6 3 3" xfId="1532"/>
    <cellStyle name="Normal 3 2 3 6 3 4" xfId="1533"/>
    <cellStyle name="Normal 3 2 3 6 4" xfId="1534"/>
    <cellStyle name="Normal 3 2 3 6 4 2" xfId="1535"/>
    <cellStyle name="Normal 3 2 3 6 5" xfId="1536"/>
    <cellStyle name="Normal 3 2 3 6 6" xfId="1537"/>
    <cellStyle name="Normal 3 2 3 7" xfId="1538"/>
    <cellStyle name="Normal 3 2 3 7 2" xfId="1539"/>
    <cellStyle name="Normal 3 2 3 7 2 2" xfId="1540"/>
    <cellStyle name="Normal 3 2 3 7 2 2 2" xfId="1541"/>
    <cellStyle name="Normal 3 2 3 7 2 3" xfId="1542"/>
    <cellStyle name="Normal 3 2 3 7 2 4" xfId="1543"/>
    <cellStyle name="Normal 3 2 3 7 3" xfId="1544"/>
    <cellStyle name="Normal 3 2 3 7 3 2" xfId="1545"/>
    <cellStyle name="Normal 3 2 3 7 4" xfId="1546"/>
    <cellStyle name="Normal 3 2 3 7 5" xfId="1547"/>
    <cellStyle name="Normal 3 2 3 8" xfId="1548"/>
    <cellStyle name="Normal 3 2 3 8 2" xfId="1549"/>
    <cellStyle name="Normal 3 2 3 8 2 2" xfId="1550"/>
    <cellStyle name="Normal 3 2 3 8 3" xfId="1551"/>
    <cellStyle name="Normal 3 2 3 8 4" xfId="1552"/>
    <cellStyle name="Normal 3 2 3 9" xfId="1553"/>
    <cellStyle name="Normal 3 2 3 9 2" xfId="1554"/>
    <cellStyle name="Normal 3 2 4" xfId="1555"/>
    <cellStyle name="Normal 3 2 4 10" xfId="1556"/>
    <cellStyle name="Normal 3 2 4 2" xfId="1557"/>
    <cellStyle name="Normal 3 2 4 2 2" xfId="1558"/>
    <cellStyle name="Normal 3 2 4 2 2 2" xfId="1559"/>
    <cellStyle name="Normal 3 2 4 2 2 2 2" xfId="1560"/>
    <cellStyle name="Normal 3 2 4 2 2 2 2 2" xfId="1561"/>
    <cellStyle name="Normal 3 2 4 2 2 2 2 2 2" xfId="1562"/>
    <cellStyle name="Normal 3 2 4 2 2 2 2 2 2 2" xfId="1563"/>
    <cellStyle name="Normal 3 2 4 2 2 2 2 2 3" xfId="1564"/>
    <cellStyle name="Normal 3 2 4 2 2 2 2 2 4" xfId="1565"/>
    <cellStyle name="Normal 3 2 4 2 2 2 2 3" xfId="1566"/>
    <cellStyle name="Normal 3 2 4 2 2 2 2 3 2" xfId="1567"/>
    <cellStyle name="Normal 3 2 4 2 2 2 2 4" xfId="1568"/>
    <cellStyle name="Normal 3 2 4 2 2 2 2 5" xfId="1569"/>
    <cellStyle name="Normal 3 2 4 2 2 2 3" xfId="1570"/>
    <cellStyle name="Normal 3 2 4 2 2 2 3 2" xfId="1571"/>
    <cellStyle name="Normal 3 2 4 2 2 2 3 2 2" xfId="1572"/>
    <cellStyle name="Normal 3 2 4 2 2 2 3 3" xfId="1573"/>
    <cellStyle name="Normal 3 2 4 2 2 2 3 4" xfId="1574"/>
    <cellStyle name="Normal 3 2 4 2 2 2 4" xfId="1575"/>
    <cellStyle name="Normal 3 2 4 2 2 2 4 2" xfId="1576"/>
    <cellStyle name="Normal 3 2 4 2 2 2 5" xfId="1577"/>
    <cellStyle name="Normal 3 2 4 2 2 2 6" xfId="1578"/>
    <cellStyle name="Normal 3 2 4 2 2 3" xfId="1579"/>
    <cellStyle name="Normal 3 2 4 2 2 3 2" xfId="1580"/>
    <cellStyle name="Normal 3 2 4 2 2 3 2 2" xfId="1581"/>
    <cellStyle name="Normal 3 2 4 2 2 3 2 2 2" xfId="1582"/>
    <cellStyle name="Normal 3 2 4 2 2 3 2 3" xfId="1583"/>
    <cellStyle name="Normal 3 2 4 2 2 3 2 4" xfId="1584"/>
    <cellStyle name="Normal 3 2 4 2 2 3 3" xfId="1585"/>
    <cellStyle name="Normal 3 2 4 2 2 3 3 2" xfId="1586"/>
    <cellStyle name="Normal 3 2 4 2 2 3 4" xfId="1587"/>
    <cellStyle name="Normal 3 2 4 2 2 3 5" xfId="1588"/>
    <cellStyle name="Normal 3 2 4 2 2 4" xfId="1589"/>
    <cellStyle name="Normal 3 2 4 2 2 4 2" xfId="1590"/>
    <cellStyle name="Normal 3 2 4 2 2 4 2 2" xfId="1591"/>
    <cellStyle name="Normal 3 2 4 2 2 4 3" xfId="1592"/>
    <cellStyle name="Normal 3 2 4 2 2 4 4" xfId="1593"/>
    <cellStyle name="Normal 3 2 4 2 2 5" xfId="1594"/>
    <cellStyle name="Normal 3 2 4 2 2 5 2" xfId="1595"/>
    <cellStyle name="Normal 3 2 4 2 2 6" xfId="1596"/>
    <cellStyle name="Normal 3 2 4 2 2 7" xfId="1597"/>
    <cellStyle name="Normal 3 2 4 2 3" xfId="1598"/>
    <cellStyle name="Normal 3 2 4 2 3 2" xfId="1599"/>
    <cellStyle name="Normal 3 2 4 2 3 2 2" xfId="1600"/>
    <cellStyle name="Normal 3 2 4 2 3 2 2 2" xfId="1601"/>
    <cellStyle name="Normal 3 2 4 2 3 2 2 2 2" xfId="1602"/>
    <cellStyle name="Normal 3 2 4 2 3 2 2 3" xfId="1603"/>
    <cellStyle name="Normal 3 2 4 2 3 2 2 4" xfId="1604"/>
    <cellStyle name="Normal 3 2 4 2 3 2 3" xfId="1605"/>
    <cellStyle name="Normal 3 2 4 2 3 2 3 2" xfId="1606"/>
    <cellStyle name="Normal 3 2 4 2 3 2 4" xfId="1607"/>
    <cellStyle name="Normal 3 2 4 2 3 2 5" xfId="1608"/>
    <cellStyle name="Normal 3 2 4 2 3 3" xfId="1609"/>
    <cellStyle name="Normal 3 2 4 2 3 3 2" xfId="1610"/>
    <cellStyle name="Normal 3 2 4 2 3 3 2 2" xfId="1611"/>
    <cellStyle name="Normal 3 2 4 2 3 3 3" xfId="1612"/>
    <cellStyle name="Normal 3 2 4 2 3 3 4" xfId="1613"/>
    <cellStyle name="Normal 3 2 4 2 3 4" xfId="1614"/>
    <cellStyle name="Normal 3 2 4 2 3 4 2" xfId="1615"/>
    <cellStyle name="Normal 3 2 4 2 3 5" xfId="1616"/>
    <cellStyle name="Normal 3 2 4 2 3 6" xfId="1617"/>
    <cellStyle name="Normal 3 2 4 2 4" xfId="1618"/>
    <cellStyle name="Normal 3 2 4 2 4 2" xfId="1619"/>
    <cellStyle name="Normal 3 2 4 2 4 2 2" xfId="1620"/>
    <cellStyle name="Normal 3 2 4 2 4 2 2 2" xfId="1621"/>
    <cellStyle name="Normal 3 2 4 2 4 2 3" xfId="1622"/>
    <cellStyle name="Normal 3 2 4 2 4 2 4" xfId="1623"/>
    <cellStyle name="Normal 3 2 4 2 4 3" xfId="1624"/>
    <cellStyle name="Normal 3 2 4 2 4 3 2" xfId="1625"/>
    <cellStyle name="Normal 3 2 4 2 4 4" xfId="1626"/>
    <cellStyle name="Normal 3 2 4 2 4 5" xfId="1627"/>
    <cellStyle name="Normal 3 2 4 2 5" xfId="1628"/>
    <cellStyle name="Normal 3 2 4 2 5 2" xfId="1629"/>
    <cellStyle name="Normal 3 2 4 2 5 2 2" xfId="1630"/>
    <cellStyle name="Normal 3 2 4 2 5 3" xfId="1631"/>
    <cellStyle name="Normal 3 2 4 2 5 4" xfId="1632"/>
    <cellStyle name="Normal 3 2 4 2 6" xfId="1633"/>
    <cellStyle name="Normal 3 2 4 2 6 2" xfId="1634"/>
    <cellStyle name="Normal 3 2 4 2 7" xfId="1635"/>
    <cellStyle name="Normal 3 2 4 2 8" xfId="1636"/>
    <cellStyle name="Normal 3 2 4 3" xfId="1637"/>
    <cellStyle name="Normal 3 2 4 3 2" xfId="1638"/>
    <cellStyle name="Normal 3 2 4 3 2 2" xfId="1639"/>
    <cellStyle name="Normal 3 2 4 3 2 2 2" xfId="1640"/>
    <cellStyle name="Normal 3 2 4 3 2 2 2 2" xfId="1641"/>
    <cellStyle name="Normal 3 2 4 3 2 2 2 2 2" xfId="1642"/>
    <cellStyle name="Normal 3 2 4 3 2 2 2 3" xfId="1643"/>
    <cellStyle name="Normal 3 2 4 3 2 2 2 4" xfId="1644"/>
    <cellStyle name="Normal 3 2 4 3 2 2 3" xfId="1645"/>
    <cellStyle name="Normal 3 2 4 3 2 2 3 2" xfId="1646"/>
    <cellStyle name="Normal 3 2 4 3 2 2 4" xfId="1647"/>
    <cellStyle name="Normal 3 2 4 3 2 2 5" xfId="1648"/>
    <cellStyle name="Normal 3 2 4 3 2 3" xfId="1649"/>
    <cellStyle name="Normal 3 2 4 3 2 3 2" xfId="1650"/>
    <cellStyle name="Normal 3 2 4 3 2 3 2 2" xfId="1651"/>
    <cellStyle name="Normal 3 2 4 3 2 3 3" xfId="1652"/>
    <cellStyle name="Normal 3 2 4 3 2 3 4" xfId="1653"/>
    <cellStyle name="Normal 3 2 4 3 2 4" xfId="1654"/>
    <cellStyle name="Normal 3 2 4 3 2 4 2" xfId="1655"/>
    <cellStyle name="Normal 3 2 4 3 2 5" xfId="1656"/>
    <cellStyle name="Normal 3 2 4 3 2 6" xfId="1657"/>
    <cellStyle name="Normal 3 2 4 3 3" xfId="1658"/>
    <cellStyle name="Normal 3 2 4 3 3 2" xfId="1659"/>
    <cellStyle name="Normal 3 2 4 3 3 2 2" xfId="1660"/>
    <cellStyle name="Normal 3 2 4 3 3 2 2 2" xfId="1661"/>
    <cellStyle name="Normal 3 2 4 3 3 2 3" xfId="1662"/>
    <cellStyle name="Normal 3 2 4 3 3 2 4" xfId="1663"/>
    <cellStyle name="Normal 3 2 4 3 3 3" xfId="1664"/>
    <cellStyle name="Normal 3 2 4 3 3 3 2" xfId="1665"/>
    <cellStyle name="Normal 3 2 4 3 3 4" xfId="1666"/>
    <cellStyle name="Normal 3 2 4 3 3 5" xfId="1667"/>
    <cellStyle name="Normal 3 2 4 3 4" xfId="1668"/>
    <cellStyle name="Normal 3 2 4 3 4 2" xfId="1669"/>
    <cellStyle name="Normal 3 2 4 3 4 2 2" xfId="1670"/>
    <cellStyle name="Normal 3 2 4 3 4 3" xfId="1671"/>
    <cellStyle name="Normal 3 2 4 3 4 4" xfId="1672"/>
    <cellStyle name="Normal 3 2 4 3 5" xfId="1673"/>
    <cellStyle name="Normal 3 2 4 3 5 2" xfId="1674"/>
    <cellStyle name="Normal 3 2 4 3 6" xfId="1675"/>
    <cellStyle name="Normal 3 2 4 3 7" xfId="1676"/>
    <cellStyle name="Normal 3 2 4 4" xfId="1677"/>
    <cellStyle name="Normal 3 2 4 4 2" xfId="1678"/>
    <cellStyle name="Normal 3 2 4 4 2 2" xfId="1679"/>
    <cellStyle name="Normal 3 2 4 4 2 2 2" xfId="1680"/>
    <cellStyle name="Normal 3 2 4 4 2 2 2 2" xfId="1681"/>
    <cellStyle name="Normal 3 2 4 4 2 2 3" xfId="1682"/>
    <cellStyle name="Normal 3 2 4 4 2 2 4" xfId="1683"/>
    <cellStyle name="Normal 3 2 4 4 2 3" xfId="1684"/>
    <cellStyle name="Normal 3 2 4 4 2 3 2" xfId="1685"/>
    <cellStyle name="Normal 3 2 4 4 2 4" xfId="1686"/>
    <cellStyle name="Normal 3 2 4 4 2 5" xfId="1687"/>
    <cellStyle name="Normal 3 2 4 4 3" xfId="1688"/>
    <cellStyle name="Normal 3 2 4 4 3 2" xfId="1689"/>
    <cellStyle name="Normal 3 2 4 4 3 2 2" xfId="1690"/>
    <cellStyle name="Normal 3 2 4 4 3 3" xfId="1691"/>
    <cellStyle name="Normal 3 2 4 4 3 4" xfId="1692"/>
    <cellStyle name="Normal 3 2 4 4 4" xfId="1693"/>
    <cellStyle name="Normal 3 2 4 4 4 2" xfId="1694"/>
    <cellStyle name="Normal 3 2 4 4 5" xfId="1695"/>
    <cellStyle name="Normal 3 2 4 4 6" xfId="1696"/>
    <cellStyle name="Normal 3 2 4 5" xfId="1697"/>
    <cellStyle name="Normal 3 2 4 5 2" xfId="1698"/>
    <cellStyle name="Normal 3 2 4 5 2 2" xfId="1699"/>
    <cellStyle name="Normal 3 2 4 5 2 2 2" xfId="1700"/>
    <cellStyle name="Normal 3 2 4 5 2 2 2 2" xfId="1701"/>
    <cellStyle name="Normal 3 2 4 5 2 2 3" xfId="1702"/>
    <cellStyle name="Normal 3 2 4 5 2 2 4" xfId="1703"/>
    <cellStyle name="Normal 3 2 4 5 2 3" xfId="1704"/>
    <cellStyle name="Normal 3 2 4 5 2 3 2" xfId="1705"/>
    <cellStyle name="Normal 3 2 4 5 2 4" xfId="1706"/>
    <cellStyle name="Normal 3 2 4 5 2 5" xfId="1707"/>
    <cellStyle name="Normal 3 2 4 5 3" xfId="1708"/>
    <cellStyle name="Normal 3 2 4 5 3 2" xfId="1709"/>
    <cellStyle name="Normal 3 2 4 5 3 2 2" xfId="1710"/>
    <cellStyle name="Normal 3 2 4 5 3 3" xfId="1711"/>
    <cellStyle name="Normal 3 2 4 5 3 4" xfId="1712"/>
    <cellStyle name="Normal 3 2 4 5 4" xfId="1713"/>
    <cellStyle name="Normal 3 2 4 5 4 2" xfId="1714"/>
    <cellStyle name="Normal 3 2 4 5 5" xfId="1715"/>
    <cellStyle name="Normal 3 2 4 5 6" xfId="1716"/>
    <cellStyle name="Normal 3 2 4 6" xfId="1717"/>
    <cellStyle name="Normal 3 2 4 6 2" xfId="1718"/>
    <cellStyle name="Normal 3 2 4 6 2 2" xfId="1719"/>
    <cellStyle name="Normal 3 2 4 6 2 2 2" xfId="1720"/>
    <cellStyle name="Normal 3 2 4 6 2 3" xfId="1721"/>
    <cellStyle name="Normal 3 2 4 6 2 4" xfId="1722"/>
    <cellStyle name="Normal 3 2 4 6 3" xfId="1723"/>
    <cellStyle name="Normal 3 2 4 6 3 2" xfId="1724"/>
    <cellStyle name="Normal 3 2 4 6 4" xfId="1725"/>
    <cellStyle name="Normal 3 2 4 6 5" xfId="1726"/>
    <cellStyle name="Normal 3 2 4 7" xfId="1727"/>
    <cellStyle name="Normal 3 2 4 7 2" xfId="1728"/>
    <cellStyle name="Normal 3 2 4 7 2 2" xfId="1729"/>
    <cellStyle name="Normal 3 2 4 7 3" xfId="1730"/>
    <cellStyle name="Normal 3 2 4 7 4" xfId="1731"/>
    <cellStyle name="Normal 3 2 4 8" xfId="1732"/>
    <cellStyle name="Normal 3 2 4 8 2" xfId="1733"/>
    <cellStyle name="Normal 3 2 4 9" xfId="1734"/>
    <cellStyle name="Normal 3 2 5" xfId="1735"/>
    <cellStyle name="Normal 3 2 5 2" xfId="1736"/>
    <cellStyle name="Normal 3 2 5 2 2" xfId="1737"/>
    <cellStyle name="Normal 3 2 5 2 2 2" xfId="1738"/>
    <cellStyle name="Normal 3 2 5 2 2 2 2" xfId="1739"/>
    <cellStyle name="Normal 3 2 5 2 2 2 2 2" xfId="1740"/>
    <cellStyle name="Normal 3 2 5 2 2 2 2 2 2" xfId="1741"/>
    <cellStyle name="Normal 3 2 5 2 2 2 2 3" xfId="1742"/>
    <cellStyle name="Normal 3 2 5 2 2 2 2 4" xfId="1743"/>
    <cellStyle name="Normal 3 2 5 2 2 2 3" xfId="1744"/>
    <cellStyle name="Normal 3 2 5 2 2 2 3 2" xfId="1745"/>
    <cellStyle name="Normal 3 2 5 2 2 2 4" xfId="1746"/>
    <cellStyle name="Normal 3 2 5 2 2 2 5" xfId="1747"/>
    <cellStyle name="Normal 3 2 5 2 2 3" xfId="1748"/>
    <cellStyle name="Normal 3 2 5 2 2 3 2" xfId="1749"/>
    <cellStyle name="Normal 3 2 5 2 2 3 2 2" xfId="1750"/>
    <cellStyle name="Normal 3 2 5 2 2 3 3" xfId="1751"/>
    <cellStyle name="Normal 3 2 5 2 2 3 4" xfId="1752"/>
    <cellStyle name="Normal 3 2 5 2 2 4" xfId="1753"/>
    <cellStyle name="Normal 3 2 5 2 2 4 2" xfId="1754"/>
    <cellStyle name="Normal 3 2 5 2 2 5" xfId="1755"/>
    <cellStyle name="Normal 3 2 5 2 2 6" xfId="1756"/>
    <cellStyle name="Normal 3 2 5 2 3" xfId="1757"/>
    <cellStyle name="Normal 3 2 5 2 3 2" xfId="1758"/>
    <cellStyle name="Normal 3 2 5 2 3 2 2" xfId="1759"/>
    <cellStyle name="Normal 3 2 5 2 3 2 2 2" xfId="1760"/>
    <cellStyle name="Normal 3 2 5 2 3 2 3" xfId="1761"/>
    <cellStyle name="Normal 3 2 5 2 3 2 4" xfId="1762"/>
    <cellStyle name="Normal 3 2 5 2 3 3" xfId="1763"/>
    <cellStyle name="Normal 3 2 5 2 3 3 2" xfId="1764"/>
    <cellStyle name="Normal 3 2 5 2 3 4" xfId="1765"/>
    <cellStyle name="Normal 3 2 5 2 3 5" xfId="1766"/>
    <cellStyle name="Normal 3 2 5 2 4" xfId="1767"/>
    <cellStyle name="Normal 3 2 5 2 4 2" xfId="1768"/>
    <cellStyle name="Normal 3 2 5 2 4 2 2" xfId="1769"/>
    <cellStyle name="Normal 3 2 5 2 4 3" xfId="1770"/>
    <cellStyle name="Normal 3 2 5 2 4 4" xfId="1771"/>
    <cellStyle name="Normal 3 2 5 2 5" xfId="1772"/>
    <cellStyle name="Normal 3 2 5 2 5 2" xfId="1773"/>
    <cellStyle name="Normal 3 2 5 2 6" xfId="1774"/>
    <cellStyle name="Normal 3 2 5 2 7" xfId="1775"/>
    <cellStyle name="Normal 3 2 5 3" xfId="1776"/>
    <cellStyle name="Normal 3 2 5 3 2" xfId="1777"/>
    <cellStyle name="Normal 3 2 5 3 2 2" xfId="1778"/>
    <cellStyle name="Normal 3 2 5 3 2 2 2" xfId="1779"/>
    <cellStyle name="Normal 3 2 5 3 2 2 2 2" xfId="1780"/>
    <cellStyle name="Normal 3 2 5 3 2 2 3" xfId="1781"/>
    <cellStyle name="Normal 3 2 5 3 2 2 4" xfId="1782"/>
    <cellStyle name="Normal 3 2 5 3 2 3" xfId="1783"/>
    <cellStyle name="Normal 3 2 5 3 2 3 2" xfId="1784"/>
    <cellStyle name="Normal 3 2 5 3 2 4" xfId="1785"/>
    <cellStyle name="Normal 3 2 5 3 2 5" xfId="1786"/>
    <cellStyle name="Normal 3 2 5 3 3" xfId="1787"/>
    <cellStyle name="Normal 3 2 5 3 3 2" xfId="1788"/>
    <cellStyle name="Normal 3 2 5 3 3 2 2" xfId="1789"/>
    <cellStyle name="Normal 3 2 5 3 3 3" xfId="1790"/>
    <cellStyle name="Normal 3 2 5 3 3 4" xfId="1791"/>
    <cellStyle name="Normal 3 2 5 3 4" xfId="1792"/>
    <cellStyle name="Normal 3 2 5 3 4 2" xfId="1793"/>
    <cellStyle name="Normal 3 2 5 3 5" xfId="1794"/>
    <cellStyle name="Normal 3 2 5 3 6" xfId="1795"/>
    <cellStyle name="Normal 3 2 5 4" xfId="1796"/>
    <cellStyle name="Normal 3 2 5 4 2" xfId="1797"/>
    <cellStyle name="Normal 3 2 5 4 2 2" xfId="1798"/>
    <cellStyle name="Normal 3 2 5 4 2 2 2" xfId="1799"/>
    <cellStyle name="Normal 3 2 5 4 2 3" xfId="1800"/>
    <cellStyle name="Normal 3 2 5 4 2 4" xfId="1801"/>
    <cellStyle name="Normal 3 2 5 4 3" xfId="1802"/>
    <cellStyle name="Normal 3 2 5 4 3 2" xfId="1803"/>
    <cellStyle name="Normal 3 2 5 4 4" xfId="1804"/>
    <cellStyle name="Normal 3 2 5 4 5" xfId="1805"/>
    <cellStyle name="Normal 3 2 5 5" xfId="1806"/>
    <cellStyle name="Normal 3 2 5 5 2" xfId="1807"/>
    <cellStyle name="Normal 3 2 5 5 2 2" xfId="1808"/>
    <cellStyle name="Normal 3 2 5 5 3" xfId="1809"/>
    <cellStyle name="Normal 3 2 5 5 4" xfId="1810"/>
    <cellStyle name="Normal 3 2 5 6" xfId="1811"/>
    <cellStyle name="Normal 3 2 5 6 2" xfId="1812"/>
    <cellStyle name="Normal 3 2 5 7" xfId="1813"/>
    <cellStyle name="Normal 3 2 5 8" xfId="1814"/>
    <cellStyle name="Normal 3 2 6" xfId="1815"/>
    <cellStyle name="Normal 3 2 6 2" xfId="1816"/>
    <cellStyle name="Normal 3 2 6 2 2" xfId="1817"/>
    <cellStyle name="Normal 3 2 6 2 2 2" xfId="1818"/>
    <cellStyle name="Normal 3 2 6 2 2 2 2" xfId="1819"/>
    <cellStyle name="Normal 3 2 6 2 2 2 2 2" xfId="1820"/>
    <cellStyle name="Normal 3 2 6 2 2 2 3" xfId="1821"/>
    <cellStyle name="Normal 3 2 6 2 2 2 4" xfId="1822"/>
    <cellStyle name="Normal 3 2 6 2 2 3" xfId="1823"/>
    <cellStyle name="Normal 3 2 6 2 2 3 2" xfId="1824"/>
    <cellStyle name="Normal 3 2 6 2 2 4" xfId="1825"/>
    <cellStyle name="Normal 3 2 6 2 2 5" xfId="1826"/>
    <cellStyle name="Normal 3 2 6 2 3" xfId="1827"/>
    <cellStyle name="Normal 3 2 6 2 3 2" xfId="1828"/>
    <cellStyle name="Normal 3 2 6 2 3 2 2" xfId="1829"/>
    <cellStyle name="Normal 3 2 6 2 3 3" xfId="1830"/>
    <cellStyle name="Normal 3 2 6 2 3 4" xfId="1831"/>
    <cellStyle name="Normal 3 2 6 2 4" xfId="1832"/>
    <cellStyle name="Normal 3 2 6 2 4 2" xfId="1833"/>
    <cellStyle name="Normal 3 2 6 2 5" xfId="1834"/>
    <cellStyle name="Normal 3 2 6 2 6" xfId="1835"/>
    <cellStyle name="Normal 3 2 6 3" xfId="1836"/>
    <cellStyle name="Normal 3 2 6 3 2" xfId="1837"/>
    <cellStyle name="Normal 3 2 6 3 2 2" xfId="1838"/>
    <cellStyle name="Normal 3 2 6 3 2 2 2" xfId="1839"/>
    <cellStyle name="Normal 3 2 6 3 2 3" xfId="1840"/>
    <cellStyle name="Normal 3 2 6 3 2 4" xfId="1841"/>
    <cellStyle name="Normal 3 2 6 3 3" xfId="1842"/>
    <cellStyle name="Normal 3 2 6 3 3 2" xfId="1843"/>
    <cellStyle name="Normal 3 2 6 3 4" xfId="1844"/>
    <cellStyle name="Normal 3 2 6 3 5" xfId="1845"/>
    <cellStyle name="Normal 3 2 6 4" xfId="1846"/>
    <cellStyle name="Normal 3 2 6 4 2" xfId="1847"/>
    <cellStyle name="Normal 3 2 6 4 2 2" xfId="1848"/>
    <cellStyle name="Normal 3 2 6 4 3" xfId="1849"/>
    <cellStyle name="Normal 3 2 6 4 4" xfId="1850"/>
    <cellStyle name="Normal 3 2 6 5" xfId="1851"/>
    <cellStyle name="Normal 3 2 6 5 2" xfId="1852"/>
    <cellStyle name="Normal 3 2 6 6" xfId="1853"/>
    <cellStyle name="Normal 3 2 6 7" xfId="1854"/>
    <cellStyle name="Normal 3 2 7" xfId="1855"/>
    <cellStyle name="Normal 3 2 7 2" xfId="1856"/>
    <cellStyle name="Normal 3 2 7 2 2" xfId="1857"/>
    <cellStyle name="Normal 3 2 7 2 2 2" xfId="1858"/>
    <cellStyle name="Normal 3 2 7 2 2 2 2" xfId="1859"/>
    <cellStyle name="Normal 3 2 7 2 2 3" xfId="1860"/>
    <cellStyle name="Normal 3 2 7 2 2 4" xfId="1861"/>
    <cellStyle name="Normal 3 2 7 2 3" xfId="1862"/>
    <cellStyle name="Normal 3 2 7 2 3 2" xfId="1863"/>
    <cellStyle name="Normal 3 2 7 2 4" xfId="1864"/>
    <cellStyle name="Normal 3 2 7 2 5" xfId="1865"/>
    <cellStyle name="Normal 3 2 7 3" xfId="1866"/>
    <cellStyle name="Normal 3 2 7 3 2" xfId="1867"/>
    <cellStyle name="Normal 3 2 7 3 2 2" xfId="1868"/>
    <cellStyle name="Normal 3 2 7 3 3" xfId="1869"/>
    <cellStyle name="Normal 3 2 7 3 4" xfId="1870"/>
    <cellStyle name="Normal 3 2 7 4" xfId="1871"/>
    <cellStyle name="Normal 3 2 7 4 2" xfId="1872"/>
    <cellStyle name="Normal 3 2 7 5" xfId="1873"/>
    <cellStyle name="Normal 3 2 7 6" xfId="1874"/>
    <cellStyle name="Normal 3 2 8" xfId="1875"/>
    <cellStyle name="Normal 3 2 8 2" xfId="1876"/>
    <cellStyle name="Normal 3 2 8 2 2" xfId="1877"/>
    <cellStyle name="Normal 3 2 8 2 2 2" xfId="1878"/>
    <cellStyle name="Normal 3 2 8 2 2 2 2" xfId="1879"/>
    <cellStyle name="Normal 3 2 8 2 2 3" xfId="1880"/>
    <cellStyle name="Normal 3 2 8 2 2 4" xfId="1881"/>
    <cellStyle name="Normal 3 2 8 2 3" xfId="1882"/>
    <cellStyle name="Normal 3 2 8 2 3 2" xfId="1883"/>
    <cellStyle name="Normal 3 2 8 2 4" xfId="1884"/>
    <cellStyle name="Normal 3 2 8 2 5" xfId="1885"/>
    <cellStyle name="Normal 3 2 8 3" xfId="1886"/>
    <cellStyle name="Normal 3 2 8 3 2" xfId="1887"/>
    <cellStyle name="Normal 3 2 8 3 2 2" xfId="1888"/>
    <cellStyle name="Normal 3 2 8 3 3" xfId="1889"/>
    <cellStyle name="Normal 3 2 8 3 4" xfId="1890"/>
    <cellStyle name="Normal 3 2 8 4" xfId="1891"/>
    <cellStyle name="Normal 3 2 8 4 2" xfId="1892"/>
    <cellStyle name="Normal 3 2 8 5" xfId="1893"/>
    <cellStyle name="Normal 3 2 8 6" xfId="1894"/>
    <cellStyle name="Normal 3 2 9" xfId="1895"/>
    <cellStyle name="Normal 3 2 9 2" xfId="1896"/>
    <cellStyle name="Normal 3 2 9 2 2" xfId="1897"/>
    <cellStyle name="Normal 3 2 9 2 2 2" xfId="1898"/>
    <cellStyle name="Normal 3 2 9 2 3" xfId="1899"/>
    <cellStyle name="Normal 3 2 9 2 4" xfId="1900"/>
    <cellStyle name="Normal 3 2 9 3" xfId="1901"/>
    <cellStyle name="Normal 3 2 9 3 2" xfId="1902"/>
    <cellStyle name="Normal 3 2 9 4" xfId="1903"/>
    <cellStyle name="Normal 3 2 9 5" xfId="1904"/>
    <cellStyle name="Normal 3 3" xfId="1905"/>
    <cellStyle name="Normal 3 3 10" xfId="1906"/>
    <cellStyle name="Normal 3 3 10 2" xfId="1907"/>
    <cellStyle name="Normal 3 3 11" xfId="1908"/>
    <cellStyle name="Normal 3 3 12" xfId="1909"/>
    <cellStyle name="Normal 3 3 2" xfId="1910"/>
    <cellStyle name="Normal 3 3 2 10" xfId="1911"/>
    <cellStyle name="Normal 3 3 2 2" xfId="1912"/>
    <cellStyle name="Normal 3 3 2 2 2" xfId="1913"/>
    <cellStyle name="Normal 3 3 2 2 2 2" xfId="1914"/>
    <cellStyle name="Normal 3 3 2 2 2 2 2" xfId="1915"/>
    <cellStyle name="Normal 3 3 2 2 2 2 2 2" xfId="1916"/>
    <cellStyle name="Normal 3 3 2 2 2 2 2 2 2" xfId="1917"/>
    <cellStyle name="Normal 3 3 2 2 2 2 2 2 2 2" xfId="1918"/>
    <cellStyle name="Normal 3 3 2 2 2 2 2 2 3" xfId="1919"/>
    <cellStyle name="Normal 3 3 2 2 2 2 2 2 4" xfId="1920"/>
    <cellStyle name="Normal 3 3 2 2 2 2 2 3" xfId="1921"/>
    <cellStyle name="Normal 3 3 2 2 2 2 2 3 2" xfId="1922"/>
    <cellStyle name="Normal 3 3 2 2 2 2 2 4" xfId="1923"/>
    <cellStyle name="Normal 3 3 2 2 2 2 2 5" xfId="1924"/>
    <cellStyle name="Normal 3 3 2 2 2 2 3" xfId="1925"/>
    <cellStyle name="Normal 3 3 2 2 2 2 3 2" xfId="1926"/>
    <cellStyle name="Normal 3 3 2 2 2 2 3 2 2" xfId="1927"/>
    <cellStyle name="Normal 3 3 2 2 2 2 3 3" xfId="1928"/>
    <cellStyle name="Normal 3 3 2 2 2 2 3 4" xfId="1929"/>
    <cellStyle name="Normal 3 3 2 2 2 2 4" xfId="1930"/>
    <cellStyle name="Normal 3 3 2 2 2 2 4 2" xfId="1931"/>
    <cellStyle name="Normal 3 3 2 2 2 2 5" xfId="1932"/>
    <cellStyle name="Normal 3 3 2 2 2 2 6" xfId="1933"/>
    <cellStyle name="Normal 3 3 2 2 2 3" xfId="1934"/>
    <cellStyle name="Normal 3 3 2 2 2 3 2" xfId="1935"/>
    <cellStyle name="Normal 3 3 2 2 2 3 2 2" xfId="1936"/>
    <cellStyle name="Normal 3 3 2 2 2 3 2 2 2" xfId="1937"/>
    <cellStyle name="Normal 3 3 2 2 2 3 2 3" xfId="1938"/>
    <cellStyle name="Normal 3 3 2 2 2 3 2 4" xfId="1939"/>
    <cellStyle name="Normal 3 3 2 2 2 3 3" xfId="1940"/>
    <cellStyle name="Normal 3 3 2 2 2 3 3 2" xfId="1941"/>
    <cellStyle name="Normal 3 3 2 2 2 3 4" xfId="1942"/>
    <cellStyle name="Normal 3 3 2 2 2 3 5" xfId="1943"/>
    <cellStyle name="Normal 3 3 2 2 2 4" xfId="1944"/>
    <cellStyle name="Normal 3 3 2 2 2 4 2" xfId="1945"/>
    <cellStyle name="Normal 3 3 2 2 2 4 2 2" xfId="1946"/>
    <cellStyle name="Normal 3 3 2 2 2 4 3" xfId="1947"/>
    <cellStyle name="Normal 3 3 2 2 2 4 4" xfId="1948"/>
    <cellStyle name="Normal 3 3 2 2 2 5" xfId="1949"/>
    <cellStyle name="Normal 3 3 2 2 2 5 2" xfId="1950"/>
    <cellStyle name="Normal 3 3 2 2 2 6" xfId="1951"/>
    <cellStyle name="Normal 3 3 2 2 2 7" xfId="1952"/>
    <cellStyle name="Normal 3 3 2 2 3" xfId="1953"/>
    <cellStyle name="Normal 3 3 2 2 3 2" xfId="1954"/>
    <cellStyle name="Normal 3 3 2 2 3 2 2" xfId="1955"/>
    <cellStyle name="Normal 3 3 2 2 3 2 2 2" xfId="1956"/>
    <cellStyle name="Normal 3 3 2 2 3 2 2 2 2" xfId="1957"/>
    <cellStyle name="Normal 3 3 2 2 3 2 2 3" xfId="1958"/>
    <cellStyle name="Normal 3 3 2 2 3 2 2 4" xfId="1959"/>
    <cellStyle name="Normal 3 3 2 2 3 2 3" xfId="1960"/>
    <cellStyle name="Normal 3 3 2 2 3 2 3 2" xfId="1961"/>
    <cellStyle name="Normal 3 3 2 2 3 2 4" xfId="1962"/>
    <cellStyle name="Normal 3 3 2 2 3 2 5" xfId="1963"/>
    <cellStyle name="Normal 3 3 2 2 3 3" xfId="1964"/>
    <cellStyle name="Normal 3 3 2 2 3 3 2" xfId="1965"/>
    <cellStyle name="Normal 3 3 2 2 3 3 2 2" xfId="1966"/>
    <cellStyle name="Normal 3 3 2 2 3 3 3" xfId="1967"/>
    <cellStyle name="Normal 3 3 2 2 3 3 4" xfId="1968"/>
    <cellStyle name="Normal 3 3 2 2 3 4" xfId="1969"/>
    <cellStyle name="Normal 3 3 2 2 3 4 2" xfId="1970"/>
    <cellStyle name="Normal 3 3 2 2 3 5" xfId="1971"/>
    <cellStyle name="Normal 3 3 2 2 3 6" xfId="1972"/>
    <cellStyle name="Normal 3 3 2 2 4" xfId="1973"/>
    <cellStyle name="Normal 3 3 2 2 4 2" xfId="1974"/>
    <cellStyle name="Normal 3 3 2 2 4 2 2" xfId="1975"/>
    <cellStyle name="Normal 3 3 2 2 4 2 2 2" xfId="1976"/>
    <cellStyle name="Normal 3 3 2 2 4 2 3" xfId="1977"/>
    <cellStyle name="Normal 3 3 2 2 4 2 4" xfId="1978"/>
    <cellStyle name="Normal 3 3 2 2 4 3" xfId="1979"/>
    <cellStyle name="Normal 3 3 2 2 4 3 2" xfId="1980"/>
    <cellStyle name="Normal 3 3 2 2 4 4" xfId="1981"/>
    <cellStyle name="Normal 3 3 2 2 4 5" xfId="1982"/>
    <cellStyle name="Normal 3 3 2 2 5" xfId="1983"/>
    <cellStyle name="Normal 3 3 2 2 5 2" xfId="1984"/>
    <cellStyle name="Normal 3 3 2 2 5 2 2" xfId="1985"/>
    <cellStyle name="Normal 3 3 2 2 5 3" xfId="1986"/>
    <cellStyle name="Normal 3 3 2 2 5 4" xfId="1987"/>
    <cellStyle name="Normal 3 3 2 2 6" xfId="1988"/>
    <cellStyle name="Normal 3 3 2 2 6 2" xfId="1989"/>
    <cellStyle name="Normal 3 3 2 2 7" xfId="1990"/>
    <cellStyle name="Normal 3 3 2 2 8" xfId="1991"/>
    <cellStyle name="Normal 3 3 2 3" xfId="1992"/>
    <cellStyle name="Normal 3 3 2 3 2" xfId="1993"/>
    <cellStyle name="Normal 3 3 2 3 2 2" xfId="1994"/>
    <cellStyle name="Normal 3 3 2 3 2 2 2" xfId="1995"/>
    <cellStyle name="Normal 3 3 2 3 2 2 2 2" xfId="1996"/>
    <cellStyle name="Normal 3 3 2 3 2 2 2 2 2" xfId="1997"/>
    <cellStyle name="Normal 3 3 2 3 2 2 2 3" xfId="1998"/>
    <cellStyle name="Normal 3 3 2 3 2 2 2 4" xfId="1999"/>
    <cellStyle name="Normal 3 3 2 3 2 2 3" xfId="2000"/>
    <cellStyle name="Normal 3 3 2 3 2 2 3 2" xfId="2001"/>
    <cellStyle name="Normal 3 3 2 3 2 2 4" xfId="2002"/>
    <cellStyle name="Normal 3 3 2 3 2 2 5" xfId="2003"/>
    <cellStyle name="Normal 3 3 2 3 2 3" xfId="2004"/>
    <cellStyle name="Normal 3 3 2 3 2 3 2" xfId="2005"/>
    <cellStyle name="Normal 3 3 2 3 2 3 2 2" xfId="2006"/>
    <cellStyle name="Normal 3 3 2 3 2 3 3" xfId="2007"/>
    <cellStyle name="Normal 3 3 2 3 2 3 4" xfId="2008"/>
    <cellStyle name="Normal 3 3 2 3 2 4" xfId="2009"/>
    <cellStyle name="Normal 3 3 2 3 2 4 2" xfId="2010"/>
    <cellStyle name="Normal 3 3 2 3 2 5" xfId="2011"/>
    <cellStyle name="Normal 3 3 2 3 2 6" xfId="2012"/>
    <cellStyle name="Normal 3 3 2 3 3" xfId="2013"/>
    <cellStyle name="Normal 3 3 2 3 3 2" xfId="2014"/>
    <cellStyle name="Normal 3 3 2 3 3 2 2" xfId="2015"/>
    <cellStyle name="Normal 3 3 2 3 3 2 2 2" xfId="2016"/>
    <cellStyle name="Normal 3 3 2 3 3 2 3" xfId="2017"/>
    <cellStyle name="Normal 3 3 2 3 3 2 4" xfId="2018"/>
    <cellStyle name="Normal 3 3 2 3 3 3" xfId="2019"/>
    <cellStyle name="Normal 3 3 2 3 3 3 2" xfId="2020"/>
    <cellStyle name="Normal 3 3 2 3 3 4" xfId="2021"/>
    <cellStyle name="Normal 3 3 2 3 3 5" xfId="2022"/>
    <cellStyle name="Normal 3 3 2 3 4" xfId="2023"/>
    <cellStyle name="Normal 3 3 2 3 4 2" xfId="2024"/>
    <cellStyle name="Normal 3 3 2 3 4 2 2" xfId="2025"/>
    <cellStyle name="Normal 3 3 2 3 4 3" xfId="2026"/>
    <cellStyle name="Normal 3 3 2 3 4 4" xfId="2027"/>
    <cellStyle name="Normal 3 3 2 3 5" xfId="2028"/>
    <cellStyle name="Normal 3 3 2 3 5 2" xfId="2029"/>
    <cellStyle name="Normal 3 3 2 3 6" xfId="2030"/>
    <cellStyle name="Normal 3 3 2 3 7" xfId="2031"/>
    <cellStyle name="Normal 3 3 2 4" xfId="2032"/>
    <cellStyle name="Normal 3 3 2 4 2" xfId="2033"/>
    <cellStyle name="Normal 3 3 2 4 2 2" xfId="2034"/>
    <cellStyle name="Normal 3 3 2 4 2 2 2" xfId="2035"/>
    <cellStyle name="Normal 3 3 2 4 2 2 2 2" xfId="2036"/>
    <cellStyle name="Normal 3 3 2 4 2 2 3" xfId="2037"/>
    <cellStyle name="Normal 3 3 2 4 2 2 4" xfId="2038"/>
    <cellStyle name="Normal 3 3 2 4 2 3" xfId="2039"/>
    <cellStyle name="Normal 3 3 2 4 2 3 2" xfId="2040"/>
    <cellStyle name="Normal 3 3 2 4 2 4" xfId="2041"/>
    <cellStyle name="Normal 3 3 2 4 2 5" xfId="2042"/>
    <cellStyle name="Normal 3 3 2 4 3" xfId="2043"/>
    <cellStyle name="Normal 3 3 2 4 3 2" xfId="2044"/>
    <cellStyle name="Normal 3 3 2 4 3 2 2" xfId="2045"/>
    <cellStyle name="Normal 3 3 2 4 3 3" xfId="2046"/>
    <cellStyle name="Normal 3 3 2 4 3 4" xfId="2047"/>
    <cellStyle name="Normal 3 3 2 4 4" xfId="2048"/>
    <cellStyle name="Normal 3 3 2 4 4 2" xfId="2049"/>
    <cellStyle name="Normal 3 3 2 4 5" xfId="2050"/>
    <cellStyle name="Normal 3 3 2 4 6" xfId="2051"/>
    <cellStyle name="Normal 3 3 2 5" xfId="2052"/>
    <cellStyle name="Normal 3 3 2 5 2" xfId="2053"/>
    <cellStyle name="Normal 3 3 2 5 2 2" xfId="2054"/>
    <cellStyle name="Normal 3 3 2 5 2 2 2" xfId="2055"/>
    <cellStyle name="Normal 3 3 2 5 2 2 2 2" xfId="2056"/>
    <cellStyle name="Normal 3 3 2 5 2 2 3" xfId="2057"/>
    <cellStyle name="Normal 3 3 2 5 2 2 4" xfId="2058"/>
    <cellStyle name="Normal 3 3 2 5 2 3" xfId="2059"/>
    <cellStyle name="Normal 3 3 2 5 2 3 2" xfId="2060"/>
    <cellStyle name="Normal 3 3 2 5 2 4" xfId="2061"/>
    <cellStyle name="Normal 3 3 2 5 2 5" xfId="2062"/>
    <cellStyle name="Normal 3 3 2 5 3" xfId="2063"/>
    <cellStyle name="Normal 3 3 2 5 3 2" xfId="2064"/>
    <cellStyle name="Normal 3 3 2 5 3 2 2" xfId="2065"/>
    <cellStyle name="Normal 3 3 2 5 3 3" xfId="2066"/>
    <cellStyle name="Normal 3 3 2 5 3 4" xfId="2067"/>
    <cellStyle name="Normal 3 3 2 5 4" xfId="2068"/>
    <cellStyle name="Normal 3 3 2 5 4 2" xfId="2069"/>
    <cellStyle name="Normal 3 3 2 5 5" xfId="2070"/>
    <cellStyle name="Normal 3 3 2 5 6" xfId="2071"/>
    <cellStyle name="Normal 3 3 2 6" xfId="2072"/>
    <cellStyle name="Normal 3 3 2 6 2" xfId="2073"/>
    <cellStyle name="Normal 3 3 2 6 2 2" xfId="2074"/>
    <cellStyle name="Normal 3 3 2 6 2 2 2" xfId="2075"/>
    <cellStyle name="Normal 3 3 2 6 2 3" xfId="2076"/>
    <cellStyle name="Normal 3 3 2 6 2 4" xfId="2077"/>
    <cellStyle name="Normal 3 3 2 6 3" xfId="2078"/>
    <cellStyle name="Normal 3 3 2 6 3 2" xfId="2079"/>
    <cellStyle name="Normal 3 3 2 6 4" xfId="2080"/>
    <cellStyle name="Normal 3 3 2 6 5" xfId="2081"/>
    <cellStyle name="Normal 3 3 2 7" xfId="2082"/>
    <cellStyle name="Normal 3 3 2 7 2" xfId="2083"/>
    <cellStyle name="Normal 3 3 2 7 2 2" xfId="2084"/>
    <cellStyle name="Normal 3 3 2 7 3" xfId="2085"/>
    <cellStyle name="Normal 3 3 2 7 4" xfId="2086"/>
    <cellStyle name="Normal 3 3 2 8" xfId="2087"/>
    <cellStyle name="Normal 3 3 2 8 2" xfId="2088"/>
    <cellStyle name="Normal 3 3 2 9" xfId="2089"/>
    <cellStyle name="Normal 3 3 3" xfId="2090"/>
    <cellStyle name="Normal 3 3 3 10" xfId="2091"/>
    <cellStyle name="Normal 3 3 3 2" xfId="2092"/>
    <cellStyle name="Normal 3 3 3 2 2" xfId="2093"/>
    <cellStyle name="Normal 3 3 3 2 2 2" xfId="2094"/>
    <cellStyle name="Normal 3 3 3 2 2 2 2" xfId="2095"/>
    <cellStyle name="Normal 3 3 3 2 2 2 2 2" xfId="2096"/>
    <cellStyle name="Normal 3 3 3 2 2 2 2 2 2" xfId="2097"/>
    <cellStyle name="Normal 3 3 3 2 2 2 2 2 2 2" xfId="2098"/>
    <cellStyle name="Normal 3 3 3 2 2 2 2 2 3" xfId="2099"/>
    <cellStyle name="Normal 3 3 3 2 2 2 2 2 4" xfId="2100"/>
    <cellStyle name="Normal 3 3 3 2 2 2 2 3" xfId="2101"/>
    <cellStyle name="Normal 3 3 3 2 2 2 2 3 2" xfId="2102"/>
    <cellStyle name="Normal 3 3 3 2 2 2 2 4" xfId="2103"/>
    <cellStyle name="Normal 3 3 3 2 2 2 2 5" xfId="2104"/>
    <cellStyle name="Normal 3 3 3 2 2 2 3" xfId="2105"/>
    <cellStyle name="Normal 3 3 3 2 2 2 3 2" xfId="2106"/>
    <cellStyle name="Normal 3 3 3 2 2 2 3 2 2" xfId="2107"/>
    <cellStyle name="Normal 3 3 3 2 2 2 3 3" xfId="2108"/>
    <cellStyle name="Normal 3 3 3 2 2 2 3 4" xfId="2109"/>
    <cellStyle name="Normal 3 3 3 2 2 2 4" xfId="2110"/>
    <cellStyle name="Normal 3 3 3 2 2 2 4 2" xfId="2111"/>
    <cellStyle name="Normal 3 3 3 2 2 2 5" xfId="2112"/>
    <cellStyle name="Normal 3 3 3 2 2 2 6" xfId="2113"/>
    <cellStyle name="Normal 3 3 3 2 2 3" xfId="2114"/>
    <cellStyle name="Normal 3 3 3 2 2 3 2" xfId="2115"/>
    <cellStyle name="Normal 3 3 3 2 2 3 2 2" xfId="2116"/>
    <cellStyle name="Normal 3 3 3 2 2 3 2 2 2" xfId="2117"/>
    <cellStyle name="Normal 3 3 3 2 2 3 2 3" xfId="2118"/>
    <cellStyle name="Normal 3 3 3 2 2 3 2 4" xfId="2119"/>
    <cellStyle name="Normal 3 3 3 2 2 3 3" xfId="2120"/>
    <cellStyle name="Normal 3 3 3 2 2 3 3 2" xfId="2121"/>
    <cellStyle name="Normal 3 3 3 2 2 3 4" xfId="2122"/>
    <cellStyle name="Normal 3 3 3 2 2 3 5" xfId="2123"/>
    <cellStyle name="Normal 3 3 3 2 2 4" xfId="2124"/>
    <cellStyle name="Normal 3 3 3 2 2 4 2" xfId="2125"/>
    <cellStyle name="Normal 3 3 3 2 2 4 2 2" xfId="2126"/>
    <cellStyle name="Normal 3 3 3 2 2 4 3" xfId="2127"/>
    <cellStyle name="Normal 3 3 3 2 2 4 4" xfId="2128"/>
    <cellStyle name="Normal 3 3 3 2 2 5" xfId="2129"/>
    <cellStyle name="Normal 3 3 3 2 2 5 2" xfId="2130"/>
    <cellStyle name="Normal 3 3 3 2 2 6" xfId="2131"/>
    <cellStyle name="Normal 3 3 3 2 2 7" xfId="2132"/>
    <cellStyle name="Normal 3 3 3 2 3" xfId="2133"/>
    <cellStyle name="Normal 3 3 3 2 3 2" xfId="2134"/>
    <cellStyle name="Normal 3 3 3 2 3 2 2" xfId="2135"/>
    <cellStyle name="Normal 3 3 3 2 3 2 2 2" xfId="2136"/>
    <cellStyle name="Normal 3 3 3 2 3 2 2 2 2" xfId="2137"/>
    <cellStyle name="Normal 3 3 3 2 3 2 2 3" xfId="2138"/>
    <cellStyle name="Normal 3 3 3 2 3 2 2 4" xfId="2139"/>
    <cellStyle name="Normal 3 3 3 2 3 2 3" xfId="2140"/>
    <cellStyle name="Normal 3 3 3 2 3 2 3 2" xfId="2141"/>
    <cellStyle name="Normal 3 3 3 2 3 2 4" xfId="2142"/>
    <cellStyle name="Normal 3 3 3 2 3 2 5" xfId="2143"/>
    <cellStyle name="Normal 3 3 3 2 3 3" xfId="2144"/>
    <cellStyle name="Normal 3 3 3 2 3 3 2" xfId="2145"/>
    <cellStyle name="Normal 3 3 3 2 3 3 2 2" xfId="2146"/>
    <cellStyle name="Normal 3 3 3 2 3 3 3" xfId="2147"/>
    <cellStyle name="Normal 3 3 3 2 3 3 4" xfId="2148"/>
    <cellStyle name="Normal 3 3 3 2 3 4" xfId="2149"/>
    <cellStyle name="Normal 3 3 3 2 3 4 2" xfId="2150"/>
    <cellStyle name="Normal 3 3 3 2 3 5" xfId="2151"/>
    <cellStyle name="Normal 3 3 3 2 3 6" xfId="2152"/>
    <cellStyle name="Normal 3 3 3 2 4" xfId="2153"/>
    <cellStyle name="Normal 3 3 3 2 4 2" xfId="2154"/>
    <cellStyle name="Normal 3 3 3 2 4 2 2" xfId="2155"/>
    <cellStyle name="Normal 3 3 3 2 4 2 2 2" xfId="2156"/>
    <cellStyle name="Normal 3 3 3 2 4 2 3" xfId="2157"/>
    <cellStyle name="Normal 3 3 3 2 4 2 4" xfId="2158"/>
    <cellStyle name="Normal 3 3 3 2 4 3" xfId="2159"/>
    <cellStyle name="Normal 3 3 3 2 4 3 2" xfId="2160"/>
    <cellStyle name="Normal 3 3 3 2 4 4" xfId="2161"/>
    <cellStyle name="Normal 3 3 3 2 4 5" xfId="2162"/>
    <cellStyle name="Normal 3 3 3 2 5" xfId="2163"/>
    <cellStyle name="Normal 3 3 3 2 5 2" xfId="2164"/>
    <cellStyle name="Normal 3 3 3 2 5 2 2" xfId="2165"/>
    <cellStyle name="Normal 3 3 3 2 5 3" xfId="2166"/>
    <cellStyle name="Normal 3 3 3 2 5 4" xfId="2167"/>
    <cellStyle name="Normal 3 3 3 2 6" xfId="2168"/>
    <cellStyle name="Normal 3 3 3 2 6 2" xfId="2169"/>
    <cellStyle name="Normal 3 3 3 2 7" xfId="2170"/>
    <cellStyle name="Normal 3 3 3 2 8" xfId="2171"/>
    <cellStyle name="Normal 3 3 3 3" xfId="2172"/>
    <cellStyle name="Normal 3 3 3 3 2" xfId="2173"/>
    <cellStyle name="Normal 3 3 3 3 2 2" xfId="2174"/>
    <cellStyle name="Normal 3 3 3 3 2 2 2" xfId="2175"/>
    <cellStyle name="Normal 3 3 3 3 2 2 2 2" xfId="2176"/>
    <cellStyle name="Normal 3 3 3 3 2 2 2 2 2" xfId="2177"/>
    <cellStyle name="Normal 3 3 3 3 2 2 2 3" xfId="2178"/>
    <cellStyle name="Normal 3 3 3 3 2 2 2 4" xfId="2179"/>
    <cellStyle name="Normal 3 3 3 3 2 2 3" xfId="2180"/>
    <cellStyle name="Normal 3 3 3 3 2 2 3 2" xfId="2181"/>
    <cellStyle name="Normal 3 3 3 3 2 2 4" xfId="2182"/>
    <cellStyle name="Normal 3 3 3 3 2 2 5" xfId="2183"/>
    <cellStyle name="Normal 3 3 3 3 2 3" xfId="2184"/>
    <cellStyle name="Normal 3 3 3 3 2 3 2" xfId="2185"/>
    <cellStyle name="Normal 3 3 3 3 2 3 2 2" xfId="2186"/>
    <cellStyle name="Normal 3 3 3 3 2 3 3" xfId="2187"/>
    <cellStyle name="Normal 3 3 3 3 2 3 4" xfId="2188"/>
    <cellStyle name="Normal 3 3 3 3 2 4" xfId="2189"/>
    <cellStyle name="Normal 3 3 3 3 2 4 2" xfId="2190"/>
    <cellStyle name="Normal 3 3 3 3 2 5" xfId="2191"/>
    <cellStyle name="Normal 3 3 3 3 2 6" xfId="2192"/>
    <cellStyle name="Normal 3 3 3 3 3" xfId="2193"/>
    <cellStyle name="Normal 3 3 3 3 3 2" xfId="2194"/>
    <cellStyle name="Normal 3 3 3 3 3 2 2" xfId="2195"/>
    <cellStyle name="Normal 3 3 3 3 3 2 2 2" xfId="2196"/>
    <cellStyle name="Normal 3 3 3 3 3 2 3" xfId="2197"/>
    <cellStyle name="Normal 3 3 3 3 3 2 4" xfId="2198"/>
    <cellStyle name="Normal 3 3 3 3 3 3" xfId="2199"/>
    <cellStyle name="Normal 3 3 3 3 3 3 2" xfId="2200"/>
    <cellStyle name="Normal 3 3 3 3 3 4" xfId="2201"/>
    <cellStyle name="Normal 3 3 3 3 3 5" xfId="2202"/>
    <cellStyle name="Normal 3 3 3 3 4" xfId="2203"/>
    <cellStyle name="Normal 3 3 3 3 4 2" xfId="2204"/>
    <cellStyle name="Normal 3 3 3 3 4 2 2" xfId="2205"/>
    <cellStyle name="Normal 3 3 3 3 4 3" xfId="2206"/>
    <cellStyle name="Normal 3 3 3 3 4 4" xfId="2207"/>
    <cellStyle name="Normal 3 3 3 3 5" xfId="2208"/>
    <cellStyle name="Normal 3 3 3 3 5 2" xfId="2209"/>
    <cellStyle name="Normal 3 3 3 3 6" xfId="2210"/>
    <cellStyle name="Normal 3 3 3 3 7" xfId="2211"/>
    <cellStyle name="Normal 3 3 3 4" xfId="2212"/>
    <cellStyle name="Normal 3 3 3 4 2" xfId="2213"/>
    <cellStyle name="Normal 3 3 3 4 2 2" xfId="2214"/>
    <cellStyle name="Normal 3 3 3 4 2 2 2" xfId="2215"/>
    <cellStyle name="Normal 3 3 3 4 2 2 2 2" xfId="2216"/>
    <cellStyle name="Normal 3 3 3 4 2 2 3" xfId="2217"/>
    <cellStyle name="Normal 3 3 3 4 2 2 4" xfId="2218"/>
    <cellStyle name="Normal 3 3 3 4 2 3" xfId="2219"/>
    <cellStyle name="Normal 3 3 3 4 2 3 2" xfId="2220"/>
    <cellStyle name="Normal 3 3 3 4 2 4" xfId="2221"/>
    <cellStyle name="Normal 3 3 3 4 2 5" xfId="2222"/>
    <cellStyle name="Normal 3 3 3 4 3" xfId="2223"/>
    <cellStyle name="Normal 3 3 3 4 3 2" xfId="2224"/>
    <cellStyle name="Normal 3 3 3 4 3 2 2" xfId="2225"/>
    <cellStyle name="Normal 3 3 3 4 3 3" xfId="2226"/>
    <cellStyle name="Normal 3 3 3 4 3 4" xfId="2227"/>
    <cellStyle name="Normal 3 3 3 4 4" xfId="2228"/>
    <cellStyle name="Normal 3 3 3 4 4 2" xfId="2229"/>
    <cellStyle name="Normal 3 3 3 4 5" xfId="2230"/>
    <cellStyle name="Normal 3 3 3 4 6" xfId="2231"/>
    <cellStyle name="Normal 3 3 3 5" xfId="2232"/>
    <cellStyle name="Normal 3 3 3 5 2" xfId="2233"/>
    <cellStyle name="Normal 3 3 3 5 2 2" xfId="2234"/>
    <cellStyle name="Normal 3 3 3 5 2 2 2" xfId="2235"/>
    <cellStyle name="Normal 3 3 3 5 2 2 2 2" xfId="2236"/>
    <cellStyle name="Normal 3 3 3 5 2 2 3" xfId="2237"/>
    <cellStyle name="Normal 3 3 3 5 2 2 4" xfId="2238"/>
    <cellStyle name="Normal 3 3 3 5 2 3" xfId="2239"/>
    <cellStyle name="Normal 3 3 3 5 2 3 2" xfId="2240"/>
    <cellStyle name="Normal 3 3 3 5 2 4" xfId="2241"/>
    <cellStyle name="Normal 3 3 3 5 2 5" xfId="2242"/>
    <cellStyle name="Normal 3 3 3 5 3" xfId="2243"/>
    <cellStyle name="Normal 3 3 3 5 3 2" xfId="2244"/>
    <cellStyle name="Normal 3 3 3 5 3 2 2" xfId="2245"/>
    <cellStyle name="Normal 3 3 3 5 3 3" xfId="2246"/>
    <cellStyle name="Normal 3 3 3 5 3 4" xfId="2247"/>
    <cellStyle name="Normal 3 3 3 5 4" xfId="2248"/>
    <cellStyle name="Normal 3 3 3 5 4 2" xfId="2249"/>
    <cellStyle name="Normal 3 3 3 5 5" xfId="2250"/>
    <cellStyle name="Normal 3 3 3 5 6" xfId="2251"/>
    <cellStyle name="Normal 3 3 3 6" xfId="2252"/>
    <cellStyle name="Normal 3 3 3 6 2" xfId="2253"/>
    <cellStyle name="Normal 3 3 3 6 2 2" xfId="2254"/>
    <cellStyle name="Normal 3 3 3 6 2 2 2" xfId="2255"/>
    <cellStyle name="Normal 3 3 3 6 2 3" xfId="2256"/>
    <cellStyle name="Normal 3 3 3 6 2 4" xfId="2257"/>
    <cellStyle name="Normal 3 3 3 6 3" xfId="2258"/>
    <cellStyle name="Normal 3 3 3 6 3 2" xfId="2259"/>
    <cellStyle name="Normal 3 3 3 6 4" xfId="2260"/>
    <cellStyle name="Normal 3 3 3 6 5" xfId="2261"/>
    <cellStyle name="Normal 3 3 3 7" xfId="2262"/>
    <cellStyle name="Normal 3 3 3 7 2" xfId="2263"/>
    <cellStyle name="Normal 3 3 3 7 2 2" xfId="2264"/>
    <cellStyle name="Normal 3 3 3 7 3" xfId="2265"/>
    <cellStyle name="Normal 3 3 3 7 4" xfId="2266"/>
    <cellStyle name="Normal 3 3 3 8" xfId="2267"/>
    <cellStyle name="Normal 3 3 3 8 2" xfId="2268"/>
    <cellStyle name="Normal 3 3 3 9" xfId="2269"/>
    <cellStyle name="Normal 3 3 4" xfId="2270"/>
    <cellStyle name="Normal 3 3 4 2" xfId="2271"/>
    <cellStyle name="Normal 3 3 4 2 2" xfId="2272"/>
    <cellStyle name="Normal 3 3 4 2 2 2" xfId="2273"/>
    <cellStyle name="Normal 3 3 4 2 2 2 2" xfId="2274"/>
    <cellStyle name="Normal 3 3 4 2 2 2 2 2" xfId="2275"/>
    <cellStyle name="Normal 3 3 4 2 2 2 2 2 2" xfId="2276"/>
    <cellStyle name="Normal 3 3 4 2 2 2 2 3" xfId="2277"/>
    <cellStyle name="Normal 3 3 4 2 2 2 2 4" xfId="2278"/>
    <cellStyle name="Normal 3 3 4 2 2 2 3" xfId="2279"/>
    <cellStyle name="Normal 3 3 4 2 2 2 3 2" xfId="2280"/>
    <cellStyle name="Normal 3 3 4 2 2 2 4" xfId="2281"/>
    <cellStyle name="Normal 3 3 4 2 2 2 5" xfId="2282"/>
    <cellStyle name="Normal 3 3 4 2 2 3" xfId="2283"/>
    <cellStyle name="Normal 3 3 4 2 2 3 2" xfId="2284"/>
    <cellStyle name="Normal 3 3 4 2 2 3 2 2" xfId="2285"/>
    <cellStyle name="Normal 3 3 4 2 2 3 3" xfId="2286"/>
    <cellStyle name="Normal 3 3 4 2 2 3 4" xfId="2287"/>
    <cellStyle name="Normal 3 3 4 2 2 4" xfId="2288"/>
    <cellStyle name="Normal 3 3 4 2 2 4 2" xfId="2289"/>
    <cellStyle name="Normal 3 3 4 2 2 5" xfId="2290"/>
    <cellStyle name="Normal 3 3 4 2 2 6" xfId="2291"/>
    <cellStyle name="Normal 3 3 4 2 3" xfId="2292"/>
    <cellStyle name="Normal 3 3 4 2 3 2" xfId="2293"/>
    <cellStyle name="Normal 3 3 4 2 3 2 2" xfId="2294"/>
    <cellStyle name="Normal 3 3 4 2 3 2 2 2" xfId="2295"/>
    <cellStyle name="Normal 3 3 4 2 3 2 3" xfId="2296"/>
    <cellStyle name="Normal 3 3 4 2 3 2 4" xfId="2297"/>
    <cellStyle name="Normal 3 3 4 2 3 3" xfId="2298"/>
    <cellStyle name="Normal 3 3 4 2 3 3 2" xfId="2299"/>
    <cellStyle name="Normal 3 3 4 2 3 4" xfId="2300"/>
    <cellStyle name="Normal 3 3 4 2 3 5" xfId="2301"/>
    <cellStyle name="Normal 3 3 4 2 4" xfId="2302"/>
    <cellStyle name="Normal 3 3 4 2 4 2" xfId="2303"/>
    <cellStyle name="Normal 3 3 4 2 4 2 2" xfId="2304"/>
    <cellStyle name="Normal 3 3 4 2 4 3" xfId="2305"/>
    <cellStyle name="Normal 3 3 4 2 4 4" xfId="2306"/>
    <cellStyle name="Normal 3 3 4 2 5" xfId="2307"/>
    <cellStyle name="Normal 3 3 4 2 5 2" xfId="2308"/>
    <cellStyle name="Normal 3 3 4 2 6" xfId="2309"/>
    <cellStyle name="Normal 3 3 4 2 7" xfId="2310"/>
    <cellStyle name="Normal 3 3 4 3" xfId="2311"/>
    <cellStyle name="Normal 3 3 4 3 2" xfId="2312"/>
    <cellStyle name="Normal 3 3 4 3 2 2" xfId="2313"/>
    <cellStyle name="Normal 3 3 4 3 2 2 2" xfId="2314"/>
    <cellStyle name="Normal 3 3 4 3 2 2 2 2" xfId="2315"/>
    <cellStyle name="Normal 3 3 4 3 2 2 3" xfId="2316"/>
    <cellStyle name="Normal 3 3 4 3 2 2 4" xfId="2317"/>
    <cellStyle name="Normal 3 3 4 3 2 3" xfId="2318"/>
    <cellStyle name="Normal 3 3 4 3 2 3 2" xfId="2319"/>
    <cellStyle name="Normal 3 3 4 3 2 4" xfId="2320"/>
    <cellStyle name="Normal 3 3 4 3 2 5" xfId="2321"/>
    <cellStyle name="Normal 3 3 4 3 3" xfId="2322"/>
    <cellStyle name="Normal 3 3 4 3 3 2" xfId="2323"/>
    <cellStyle name="Normal 3 3 4 3 3 2 2" xfId="2324"/>
    <cellStyle name="Normal 3 3 4 3 3 3" xfId="2325"/>
    <cellStyle name="Normal 3 3 4 3 3 4" xfId="2326"/>
    <cellStyle name="Normal 3 3 4 3 4" xfId="2327"/>
    <cellStyle name="Normal 3 3 4 3 4 2" xfId="2328"/>
    <cellStyle name="Normal 3 3 4 3 5" xfId="2329"/>
    <cellStyle name="Normal 3 3 4 3 6" xfId="2330"/>
    <cellStyle name="Normal 3 3 4 4" xfId="2331"/>
    <cellStyle name="Normal 3 3 4 4 2" xfId="2332"/>
    <cellStyle name="Normal 3 3 4 4 2 2" xfId="2333"/>
    <cellStyle name="Normal 3 3 4 4 2 2 2" xfId="2334"/>
    <cellStyle name="Normal 3 3 4 4 2 3" xfId="2335"/>
    <cellStyle name="Normal 3 3 4 4 2 4" xfId="2336"/>
    <cellStyle name="Normal 3 3 4 4 3" xfId="2337"/>
    <cellStyle name="Normal 3 3 4 4 3 2" xfId="2338"/>
    <cellStyle name="Normal 3 3 4 4 4" xfId="2339"/>
    <cellStyle name="Normal 3 3 4 4 5" xfId="2340"/>
    <cellStyle name="Normal 3 3 4 5" xfId="2341"/>
    <cellStyle name="Normal 3 3 4 5 2" xfId="2342"/>
    <cellStyle name="Normal 3 3 4 5 2 2" xfId="2343"/>
    <cellStyle name="Normal 3 3 4 5 3" xfId="2344"/>
    <cellStyle name="Normal 3 3 4 5 4" xfId="2345"/>
    <cellStyle name="Normal 3 3 4 6" xfId="2346"/>
    <cellStyle name="Normal 3 3 4 6 2" xfId="2347"/>
    <cellStyle name="Normal 3 3 4 7" xfId="2348"/>
    <cellStyle name="Normal 3 3 4 8" xfId="2349"/>
    <cellStyle name="Normal 3 3 5" xfId="2350"/>
    <cellStyle name="Normal 3 3 5 2" xfId="2351"/>
    <cellStyle name="Normal 3 3 5 2 2" xfId="2352"/>
    <cellStyle name="Normal 3 3 5 2 2 2" xfId="2353"/>
    <cellStyle name="Normal 3 3 5 2 2 2 2" xfId="2354"/>
    <cellStyle name="Normal 3 3 5 2 2 2 2 2" xfId="2355"/>
    <cellStyle name="Normal 3 3 5 2 2 2 3" xfId="2356"/>
    <cellStyle name="Normal 3 3 5 2 2 2 4" xfId="2357"/>
    <cellStyle name="Normal 3 3 5 2 2 3" xfId="2358"/>
    <cellStyle name="Normal 3 3 5 2 2 3 2" xfId="2359"/>
    <cellStyle name="Normal 3 3 5 2 2 4" xfId="2360"/>
    <cellStyle name="Normal 3 3 5 2 2 5" xfId="2361"/>
    <cellStyle name="Normal 3 3 5 2 3" xfId="2362"/>
    <cellStyle name="Normal 3 3 5 2 3 2" xfId="2363"/>
    <cellStyle name="Normal 3 3 5 2 3 2 2" xfId="2364"/>
    <cellStyle name="Normal 3 3 5 2 3 3" xfId="2365"/>
    <cellStyle name="Normal 3 3 5 2 3 4" xfId="2366"/>
    <cellStyle name="Normal 3 3 5 2 4" xfId="2367"/>
    <cellStyle name="Normal 3 3 5 2 4 2" xfId="2368"/>
    <cellStyle name="Normal 3 3 5 2 5" xfId="2369"/>
    <cellStyle name="Normal 3 3 5 2 6" xfId="2370"/>
    <cellStyle name="Normal 3 3 5 3" xfId="2371"/>
    <cellStyle name="Normal 3 3 5 3 2" xfId="2372"/>
    <cellStyle name="Normal 3 3 5 3 2 2" xfId="2373"/>
    <cellStyle name="Normal 3 3 5 3 2 2 2" xfId="2374"/>
    <cellStyle name="Normal 3 3 5 3 2 3" xfId="2375"/>
    <cellStyle name="Normal 3 3 5 3 2 4" xfId="2376"/>
    <cellStyle name="Normal 3 3 5 3 3" xfId="2377"/>
    <cellStyle name="Normal 3 3 5 3 3 2" xfId="2378"/>
    <cellStyle name="Normal 3 3 5 3 4" xfId="2379"/>
    <cellStyle name="Normal 3 3 5 3 5" xfId="2380"/>
    <cellStyle name="Normal 3 3 5 4" xfId="2381"/>
    <cellStyle name="Normal 3 3 5 4 2" xfId="2382"/>
    <cellStyle name="Normal 3 3 5 4 2 2" xfId="2383"/>
    <cellStyle name="Normal 3 3 5 4 3" xfId="2384"/>
    <cellStyle name="Normal 3 3 5 4 4" xfId="2385"/>
    <cellStyle name="Normal 3 3 5 5" xfId="2386"/>
    <cellStyle name="Normal 3 3 5 5 2" xfId="2387"/>
    <cellStyle name="Normal 3 3 5 6" xfId="2388"/>
    <cellStyle name="Normal 3 3 5 7" xfId="2389"/>
    <cellStyle name="Normal 3 3 6" xfId="2390"/>
    <cellStyle name="Normal 3 3 6 2" xfId="2391"/>
    <cellStyle name="Normal 3 3 6 2 2" xfId="2392"/>
    <cellStyle name="Normal 3 3 6 2 2 2" xfId="2393"/>
    <cellStyle name="Normal 3 3 6 2 2 2 2" xfId="2394"/>
    <cellStyle name="Normal 3 3 6 2 2 3" xfId="2395"/>
    <cellStyle name="Normal 3 3 6 2 2 4" xfId="2396"/>
    <cellStyle name="Normal 3 3 6 2 3" xfId="2397"/>
    <cellStyle name="Normal 3 3 6 2 3 2" xfId="2398"/>
    <cellStyle name="Normal 3 3 6 2 4" xfId="2399"/>
    <cellStyle name="Normal 3 3 6 2 5" xfId="2400"/>
    <cellStyle name="Normal 3 3 6 3" xfId="2401"/>
    <cellStyle name="Normal 3 3 6 3 2" xfId="2402"/>
    <cellStyle name="Normal 3 3 6 3 2 2" xfId="2403"/>
    <cellStyle name="Normal 3 3 6 3 3" xfId="2404"/>
    <cellStyle name="Normal 3 3 6 3 4" xfId="2405"/>
    <cellStyle name="Normal 3 3 6 4" xfId="2406"/>
    <cellStyle name="Normal 3 3 6 4 2" xfId="2407"/>
    <cellStyle name="Normal 3 3 6 5" xfId="2408"/>
    <cellStyle name="Normal 3 3 6 6" xfId="2409"/>
    <cellStyle name="Normal 3 3 7" xfId="2410"/>
    <cellStyle name="Normal 3 3 7 2" xfId="2411"/>
    <cellStyle name="Normal 3 3 7 2 2" xfId="2412"/>
    <cellStyle name="Normal 3 3 7 2 2 2" xfId="2413"/>
    <cellStyle name="Normal 3 3 7 2 2 2 2" xfId="2414"/>
    <cellStyle name="Normal 3 3 7 2 2 3" xfId="2415"/>
    <cellStyle name="Normal 3 3 7 2 2 4" xfId="2416"/>
    <cellStyle name="Normal 3 3 7 2 3" xfId="2417"/>
    <cellStyle name="Normal 3 3 7 2 3 2" xfId="2418"/>
    <cellStyle name="Normal 3 3 7 2 4" xfId="2419"/>
    <cellStyle name="Normal 3 3 7 2 5" xfId="2420"/>
    <cellStyle name="Normal 3 3 7 3" xfId="2421"/>
    <cellStyle name="Normal 3 3 7 3 2" xfId="2422"/>
    <cellStyle name="Normal 3 3 7 3 2 2" xfId="2423"/>
    <cellStyle name="Normal 3 3 7 3 3" xfId="2424"/>
    <cellStyle name="Normal 3 3 7 3 4" xfId="2425"/>
    <cellStyle name="Normal 3 3 7 4" xfId="2426"/>
    <cellStyle name="Normal 3 3 7 4 2" xfId="2427"/>
    <cellStyle name="Normal 3 3 7 5" xfId="2428"/>
    <cellStyle name="Normal 3 3 7 6" xfId="2429"/>
    <cellStyle name="Normal 3 3 8" xfId="2430"/>
    <cellStyle name="Normal 3 3 8 2" xfId="2431"/>
    <cellStyle name="Normal 3 3 8 2 2" xfId="2432"/>
    <cellStyle name="Normal 3 3 8 2 2 2" xfId="2433"/>
    <cellStyle name="Normal 3 3 8 2 3" xfId="2434"/>
    <cellStyle name="Normal 3 3 8 2 4" xfId="2435"/>
    <cellStyle name="Normal 3 3 8 3" xfId="2436"/>
    <cellStyle name="Normal 3 3 8 3 2" xfId="2437"/>
    <cellStyle name="Normal 3 3 8 4" xfId="2438"/>
    <cellStyle name="Normal 3 3 8 5" xfId="2439"/>
    <cellStyle name="Normal 3 3 9" xfId="2440"/>
    <cellStyle name="Normal 3 3 9 2" xfId="2441"/>
    <cellStyle name="Normal 3 3 9 2 2" xfId="2442"/>
    <cellStyle name="Normal 3 3 9 3" xfId="2443"/>
    <cellStyle name="Normal 3 3 9 4" xfId="2444"/>
    <cellStyle name="Normal 3 4" xfId="2445"/>
    <cellStyle name="Normal 3 4 10" xfId="2446"/>
    <cellStyle name="Normal 3 4 11" xfId="2447"/>
    <cellStyle name="Normal 3 4 2" xfId="2448"/>
    <cellStyle name="Normal 3 4 2 10" xfId="2449"/>
    <cellStyle name="Normal 3 4 2 2" xfId="2450"/>
    <cellStyle name="Normal 3 4 2 2 2" xfId="2451"/>
    <cellStyle name="Normal 3 4 2 2 2 2" xfId="2452"/>
    <cellStyle name="Normal 3 4 2 2 2 2 2" xfId="2453"/>
    <cellStyle name="Normal 3 4 2 2 2 2 2 2" xfId="2454"/>
    <cellStyle name="Normal 3 4 2 2 2 2 2 2 2" xfId="2455"/>
    <cellStyle name="Normal 3 4 2 2 2 2 2 2 2 2" xfId="2456"/>
    <cellStyle name="Normal 3 4 2 2 2 2 2 2 3" xfId="2457"/>
    <cellStyle name="Normal 3 4 2 2 2 2 2 2 4" xfId="2458"/>
    <cellStyle name="Normal 3 4 2 2 2 2 2 3" xfId="2459"/>
    <cellStyle name="Normal 3 4 2 2 2 2 2 3 2" xfId="2460"/>
    <cellStyle name="Normal 3 4 2 2 2 2 2 4" xfId="2461"/>
    <cellStyle name="Normal 3 4 2 2 2 2 2 5" xfId="2462"/>
    <cellStyle name="Normal 3 4 2 2 2 2 3" xfId="2463"/>
    <cellStyle name="Normal 3 4 2 2 2 2 3 2" xfId="2464"/>
    <cellStyle name="Normal 3 4 2 2 2 2 3 2 2" xfId="2465"/>
    <cellStyle name="Normal 3 4 2 2 2 2 3 3" xfId="2466"/>
    <cellStyle name="Normal 3 4 2 2 2 2 3 4" xfId="2467"/>
    <cellStyle name="Normal 3 4 2 2 2 2 4" xfId="2468"/>
    <cellStyle name="Normal 3 4 2 2 2 2 4 2" xfId="2469"/>
    <cellStyle name="Normal 3 4 2 2 2 2 5" xfId="2470"/>
    <cellStyle name="Normal 3 4 2 2 2 2 6" xfId="2471"/>
    <cellStyle name="Normal 3 4 2 2 2 3" xfId="2472"/>
    <cellStyle name="Normal 3 4 2 2 2 3 2" xfId="2473"/>
    <cellStyle name="Normal 3 4 2 2 2 3 2 2" xfId="2474"/>
    <cellStyle name="Normal 3 4 2 2 2 3 2 2 2" xfId="2475"/>
    <cellStyle name="Normal 3 4 2 2 2 3 2 3" xfId="2476"/>
    <cellStyle name="Normal 3 4 2 2 2 3 2 4" xfId="2477"/>
    <cellStyle name="Normal 3 4 2 2 2 3 3" xfId="2478"/>
    <cellStyle name="Normal 3 4 2 2 2 3 3 2" xfId="2479"/>
    <cellStyle name="Normal 3 4 2 2 2 3 4" xfId="2480"/>
    <cellStyle name="Normal 3 4 2 2 2 3 5" xfId="2481"/>
    <cellStyle name="Normal 3 4 2 2 2 4" xfId="2482"/>
    <cellStyle name="Normal 3 4 2 2 2 4 2" xfId="2483"/>
    <cellStyle name="Normal 3 4 2 2 2 4 2 2" xfId="2484"/>
    <cellStyle name="Normal 3 4 2 2 2 4 3" xfId="2485"/>
    <cellStyle name="Normal 3 4 2 2 2 4 4" xfId="2486"/>
    <cellStyle name="Normal 3 4 2 2 2 5" xfId="2487"/>
    <cellStyle name="Normal 3 4 2 2 2 5 2" xfId="2488"/>
    <cellStyle name="Normal 3 4 2 2 2 6" xfId="2489"/>
    <cellStyle name="Normal 3 4 2 2 2 7" xfId="2490"/>
    <cellStyle name="Normal 3 4 2 2 3" xfId="2491"/>
    <cellStyle name="Normal 3 4 2 2 3 2" xfId="2492"/>
    <cellStyle name="Normal 3 4 2 2 3 2 2" xfId="2493"/>
    <cellStyle name="Normal 3 4 2 2 3 2 2 2" xfId="2494"/>
    <cellStyle name="Normal 3 4 2 2 3 2 2 2 2" xfId="2495"/>
    <cellStyle name="Normal 3 4 2 2 3 2 2 3" xfId="2496"/>
    <cellStyle name="Normal 3 4 2 2 3 2 2 4" xfId="2497"/>
    <cellStyle name="Normal 3 4 2 2 3 2 3" xfId="2498"/>
    <cellStyle name="Normal 3 4 2 2 3 2 3 2" xfId="2499"/>
    <cellStyle name="Normal 3 4 2 2 3 2 4" xfId="2500"/>
    <cellStyle name="Normal 3 4 2 2 3 2 5" xfId="2501"/>
    <cellStyle name="Normal 3 4 2 2 3 3" xfId="2502"/>
    <cellStyle name="Normal 3 4 2 2 3 3 2" xfId="2503"/>
    <cellStyle name="Normal 3 4 2 2 3 3 2 2" xfId="2504"/>
    <cellStyle name="Normal 3 4 2 2 3 3 3" xfId="2505"/>
    <cellStyle name="Normal 3 4 2 2 3 3 4" xfId="2506"/>
    <cellStyle name="Normal 3 4 2 2 3 4" xfId="2507"/>
    <cellStyle name="Normal 3 4 2 2 3 4 2" xfId="2508"/>
    <cellStyle name="Normal 3 4 2 2 3 5" xfId="2509"/>
    <cellStyle name="Normal 3 4 2 2 3 6" xfId="2510"/>
    <cellStyle name="Normal 3 4 2 2 4" xfId="2511"/>
    <cellStyle name="Normal 3 4 2 2 4 2" xfId="2512"/>
    <cellStyle name="Normal 3 4 2 2 4 2 2" xfId="2513"/>
    <cellStyle name="Normal 3 4 2 2 4 2 2 2" xfId="2514"/>
    <cellStyle name="Normal 3 4 2 2 4 2 3" xfId="2515"/>
    <cellStyle name="Normal 3 4 2 2 4 2 4" xfId="2516"/>
    <cellStyle name="Normal 3 4 2 2 4 3" xfId="2517"/>
    <cellStyle name="Normal 3 4 2 2 4 3 2" xfId="2518"/>
    <cellStyle name="Normal 3 4 2 2 4 4" xfId="2519"/>
    <cellStyle name="Normal 3 4 2 2 4 5" xfId="2520"/>
    <cellStyle name="Normal 3 4 2 2 5" xfId="2521"/>
    <cellStyle name="Normal 3 4 2 2 5 2" xfId="2522"/>
    <cellStyle name="Normal 3 4 2 2 5 2 2" xfId="2523"/>
    <cellStyle name="Normal 3 4 2 2 5 3" xfId="2524"/>
    <cellStyle name="Normal 3 4 2 2 5 4" xfId="2525"/>
    <cellStyle name="Normal 3 4 2 2 6" xfId="2526"/>
    <cellStyle name="Normal 3 4 2 2 6 2" xfId="2527"/>
    <cellStyle name="Normal 3 4 2 2 7" xfId="2528"/>
    <cellStyle name="Normal 3 4 2 2 8" xfId="2529"/>
    <cellStyle name="Normal 3 4 2 3" xfId="2530"/>
    <cellStyle name="Normal 3 4 2 3 2" xfId="2531"/>
    <cellStyle name="Normal 3 4 2 3 2 2" xfId="2532"/>
    <cellStyle name="Normal 3 4 2 3 2 2 2" xfId="2533"/>
    <cellStyle name="Normal 3 4 2 3 2 2 2 2" xfId="2534"/>
    <cellStyle name="Normal 3 4 2 3 2 2 2 2 2" xfId="2535"/>
    <cellStyle name="Normal 3 4 2 3 2 2 2 3" xfId="2536"/>
    <cellStyle name="Normal 3 4 2 3 2 2 2 4" xfId="2537"/>
    <cellStyle name="Normal 3 4 2 3 2 2 3" xfId="2538"/>
    <cellStyle name="Normal 3 4 2 3 2 2 3 2" xfId="2539"/>
    <cellStyle name="Normal 3 4 2 3 2 2 4" xfId="2540"/>
    <cellStyle name="Normal 3 4 2 3 2 2 5" xfId="2541"/>
    <cellStyle name="Normal 3 4 2 3 2 3" xfId="2542"/>
    <cellStyle name="Normal 3 4 2 3 2 3 2" xfId="2543"/>
    <cellStyle name="Normal 3 4 2 3 2 3 2 2" xfId="2544"/>
    <cellStyle name="Normal 3 4 2 3 2 3 3" xfId="2545"/>
    <cellStyle name="Normal 3 4 2 3 2 3 4" xfId="2546"/>
    <cellStyle name="Normal 3 4 2 3 2 4" xfId="2547"/>
    <cellStyle name="Normal 3 4 2 3 2 4 2" xfId="2548"/>
    <cellStyle name="Normal 3 4 2 3 2 5" xfId="2549"/>
    <cellStyle name="Normal 3 4 2 3 2 6" xfId="2550"/>
    <cellStyle name="Normal 3 4 2 3 3" xfId="2551"/>
    <cellStyle name="Normal 3 4 2 3 3 2" xfId="2552"/>
    <cellStyle name="Normal 3 4 2 3 3 2 2" xfId="2553"/>
    <cellStyle name="Normal 3 4 2 3 3 2 2 2" xfId="2554"/>
    <cellStyle name="Normal 3 4 2 3 3 2 3" xfId="2555"/>
    <cellStyle name="Normal 3 4 2 3 3 2 4" xfId="2556"/>
    <cellStyle name="Normal 3 4 2 3 3 3" xfId="2557"/>
    <cellStyle name="Normal 3 4 2 3 3 3 2" xfId="2558"/>
    <cellStyle name="Normal 3 4 2 3 3 4" xfId="2559"/>
    <cellStyle name="Normal 3 4 2 3 3 5" xfId="2560"/>
    <cellStyle name="Normal 3 4 2 3 4" xfId="2561"/>
    <cellStyle name="Normal 3 4 2 3 4 2" xfId="2562"/>
    <cellStyle name="Normal 3 4 2 3 4 2 2" xfId="2563"/>
    <cellStyle name="Normal 3 4 2 3 4 3" xfId="2564"/>
    <cellStyle name="Normal 3 4 2 3 4 4" xfId="2565"/>
    <cellStyle name="Normal 3 4 2 3 5" xfId="2566"/>
    <cellStyle name="Normal 3 4 2 3 5 2" xfId="2567"/>
    <cellStyle name="Normal 3 4 2 3 6" xfId="2568"/>
    <cellStyle name="Normal 3 4 2 3 7" xfId="2569"/>
    <cellStyle name="Normal 3 4 2 4" xfId="2570"/>
    <cellStyle name="Normal 3 4 2 4 2" xfId="2571"/>
    <cellStyle name="Normal 3 4 2 4 2 2" xfId="2572"/>
    <cellStyle name="Normal 3 4 2 4 2 2 2" xfId="2573"/>
    <cellStyle name="Normal 3 4 2 4 2 2 2 2" xfId="2574"/>
    <cellStyle name="Normal 3 4 2 4 2 2 3" xfId="2575"/>
    <cellStyle name="Normal 3 4 2 4 2 2 4" xfId="2576"/>
    <cellStyle name="Normal 3 4 2 4 2 3" xfId="2577"/>
    <cellStyle name="Normal 3 4 2 4 2 3 2" xfId="2578"/>
    <cellStyle name="Normal 3 4 2 4 2 4" xfId="2579"/>
    <cellStyle name="Normal 3 4 2 4 2 5" xfId="2580"/>
    <cellStyle name="Normal 3 4 2 4 3" xfId="2581"/>
    <cellStyle name="Normal 3 4 2 4 3 2" xfId="2582"/>
    <cellStyle name="Normal 3 4 2 4 3 2 2" xfId="2583"/>
    <cellStyle name="Normal 3 4 2 4 3 3" xfId="2584"/>
    <cellStyle name="Normal 3 4 2 4 3 4" xfId="2585"/>
    <cellStyle name="Normal 3 4 2 4 4" xfId="2586"/>
    <cellStyle name="Normal 3 4 2 4 4 2" xfId="2587"/>
    <cellStyle name="Normal 3 4 2 4 5" xfId="2588"/>
    <cellStyle name="Normal 3 4 2 4 6" xfId="2589"/>
    <cellStyle name="Normal 3 4 2 5" xfId="2590"/>
    <cellStyle name="Normal 3 4 2 5 2" xfId="2591"/>
    <cellStyle name="Normal 3 4 2 5 2 2" xfId="2592"/>
    <cellStyle name="Normal 3 4 2 5 2 2 2" xfId="2593"/>
    <cellStyle name="Normal 3 4 2 5 2 2 2 2" xfId="2594"/>
    <cellStyle name="Normal 3 4 2 5 2 2 3" xfId="2595"/>
    <cellStyle name="Normal 3 4 2 5 2 2 4" xfId="2596"/>
    <cellStyle name="Normal 3 4 2 5 2 3" xfId="2597"/>
    <cellStyle name="Normal 3 4 2 5 2 3 2" xfId="2598"/>
    <cellStyle name="Normal 3 4 2 5 2 4" xfId="2599"/>
    <cellStyle name="Normal 3 4 2 5 2 5" xfId="2600"/>
    <cellStyle name="Normal 3 4 2 5 3" xfId="2601"/>
    <cellStyle name="Normal 3 4 2 5 3 2" xfId="2602"/>
    <cellStyle name="Normal 3 4 2 5 3 2 2" xfId="2603"/>
    <cellStyle name="Normal 3 4 2 5 3 3" xfId="2604"/>
    <cellStyle name="Normal 3 4 2 5 3 4" xfId="2605"/>
    <cellStyle name="Normal 3 4 2 5 4" xfId="2606"/>
    <cellStyle name="Normal 3 4 2 5 4 2" xfId="2607"/>
    <cellStyle name="Normal 3 4 2 5 5" xfId="2608"/>
    <cellStyle name="Normal 3 4 2 5 6" xfId="2609"/>
    <cellStyle name="Normal 3 4 2 6" xfId="2610"/>
    <cellStyle name="Normal 3 4 2 6 2" xfId="2611"/>
    <cellStyle name="Normal 3 4 2 6 2 2" xfId="2612"/>
    <cellStyle name="Normal 3 4 2 6 2 2 2" xfId="2613"/>
    <cellStyle name="Normal 3 4 2 6 2 3" xfId="2614"/>
    <cellStyle name="Normal 3 4 2 6 2 4" xfId="2615"/>
    <cellStyle name="Normal 3 4 2 6 3" xfId="2616"/>
    <cellStyle name="Normal 3 4 2 6 3 2" xfId="2617"/>
    <cellStyle name="Normal 3 4 2 6 4" xfId="2618"/>
    <cellStyle name="Normal 3 4 2 6 5" xfId="2619"/>
    <cellStyle name="Normal 3 4 2 7" xfId="2620"/>
    <cellStyle name="Normal 3 4 2 7 2" xfId="2621"/>
    <cellStyle name="Normal 3 4 2 7 2 2" xfId="2622"/>
    <cellStyle name="Normal 3 4 2 7 3" xfId="2623"/>
    <cellStyle name="Normal 3 4 2 7 4" xfId="2624"/>
    <cellStyle name="Normal 3 4 2 8" xfId="2625"/>
    <cellStyle name="Normal 3 4 2 8 2" xfId="2626"/>
    <cellStyle name="Normal 3 4 2 9" xfId="2627"/>
    <cellStyle name="Normal 3 4 3" xfId="2628"/>
    <cellStyle name="Normal 3 4 3 2" xfId="2629"/>
    <cellStyle name="Normal 3 4 3 2 2" xfId="2630"/>
    <cellStyle name="Normal 3 4 3 2 2 2" xfId="2631"/>
    <cellStyle name="Normal 3 4 3 2 2 2 2" xfId="2632"/>
    <cellStyle name="Normal 3 4 3 2 2 2 2 2" xfId="2633"/>
    <cellStyle name="Normal 3 4 3 2 2 2 2 2 2" xfId="2634"/>
    <cellStyle name="Normal 3 4 3 2 2 2 2 3" xfId="2635"/>
    <cellStyle name="Normal 3 4 3 2 2 2 2 4" xfId="2636"/>
    <cellStyle name="Normal 3 4 3 2 2 2 3" xfId="2637"/>
    <cellStyle name="Normal 3 4 3 2 2 2 3 2" xfId="2638"/>
    <cellStyle name="Normal 3 4 3 2 2 2 4" xfId="2639"/>
    <cellStyle name="Normal 3 4 3 2 2 2 5" xfId="2640"/>
    <cellStyle name="Normal 3 4 3 2 2 3" xfId="2641"/>
    <cellStyle name="Normal 3 4 3 2 2 3 2" xfId="2642"/>
    <cellStyle name="Normal 3 4 3 2 2 3 2 2" xfId="2643"/>
    <cellStyle name="Normal 3 4 3 2 2 3 3" xfId="2644"/>
    <cellStyle name="Normal 3 4 3 2 2 3 4" xfId="2645"/>
    <cellStyle name="Normal 3 4 3 2 2 4" xfId="2646"/>
    <cellStyle name="Normal 3 4 3 2 2 4 2" xfId="2647"/>
    <cellStyle name="Normal 3 4 3 2 2 5" xfId="2648"/>
    <cellStyle name="Normal 3 4 3 2 2 6" xfId="2649"/>
    <cellStyle name="Normal 3 4 3 2 3" xfId="2650"/>
    <cellStyle name="Normal 3 4 3 2 3 2" xfId="2651"/>
    <cellStyle name="Normal 3 4 3 2 3 2 2" xfId="2652"/>
    <cellStyle name="Normal 3 4 3 2 3 2 2 2" xfId="2653"/>
    <cellStyle name="Normal 3 4 3 2 3 2 3" xfId="2654"/>
    <cellStyle name="Normal 3 4 3 2 3 2 4" xfId="2655"/>
    <cellStyle name="Normal 3 4 3 2 3 3" xfId="2656"/>
    <cellStyle name="Normal 3 4 3 2 3 3 2" xfId="2657"/>
    <cellStyle name="Normal 3 4 3 2 3 4" xfId="2658"/>
    <cellStyle name="Normal 3 4 3 2 3 5" xfId="2659"/>
    <cellStyle name="Normal 3 4 3 2 4" xfId="2660"/>
    <cellStyle name="Normal 3 4 3 2 4 2" xfId="2661"/>
    <cellStyle name="Normal 3 4 3 2 4 2 2" xfId="2662"/>
    <cellStyle name="Normal 3 4 3 2 4 3" xfId="2663"/>
    <cellStyle name="Normal 3 4 3 2 4 4" xfId="2664"/>
    <cellStyle name="Normal 3 4 3 2 5" xfId="2665"/>
    <cellStyle name="Normal 3 4 3 2 5 2" xfId="2666"/>
    <cellStyle name="Normal 3 4 3 2 6" xfId="2667"/>
    <cellStyle name="Normal 3 4 3 2 7" xfId="2668"/>
    <cellStyle name="Normal 3 4 3 3" xfId="2669"/>
    <cellStyle name="Normal 3 4 3 3 2" xfId="2670"/>
    <cellStyle name="Normal 3 4 3 3 2 2" xfId="2671"/>
    <cellStyle name="Normal 3 4 3 3 2 2 2" xfId="2672"/>
    <cellStyle name="Normal 3 4 3 3 2 2 2 2" xfId="2673"/>
    <cellStyle name="Normal 3 4 3 3 2 2 3" xfId="2674"/>
    <cellStyle name="Normal 3 4 3 3 2 2 4" xfId="2675"/>
    <cellStyle name="Normal 3 4 3 3 2 3" xfId="2676"/>
    <cellStyle name="Normal 3 4 3 3 2 3 2" xfId="2677"/>
    <cellStyle name="Normal 3 4 3 3 2 4" xfId="2678"/>
    <cellStyle name="Normal 3 4 3 3 2 5" xfId="2679"/>
    <cellStyle name="Normal 3 4 3 3 3" xfId="2680"/>
    <cellStyle name="Normal 3 4 3 3 3 2" xfId="2681"/>
    <cellStyle name="Normal 3 4 3 3 3 2 2" xfId="2682"/>
    <cellStyle name="Normal 3 4 3 3 3 3" xfId="2683"/>
    <cellStyle name="Normal 3 4 3 3 3 4" xfId="2684"/>
    <cellStyle name="Normal 3 4 3 3 4" xfId="2685"/>
    <cellStyle name="Normal 3 4 3 3 4 2" xfId="2686"/>
    <cellStyle name="Normal 3 4 3 3 5" xfId="2687"/>
    <cellStyle name="Normal 3 4 3 3 6" xfId="2688"/>
    <cellStyle name="Normal 3 4 3 4" xfId="2689"/>
    <cellStyle name="Normal 3 4 3 4 2" xfId="2690"/>
    <cellStyle name="Normal 3 4 3 4 2 2" xfId="2691"/>
    <cellStyle name="Normal 3 4 3 4 2 2 2" xfId="2692"/>
    <cellStyle name="Normal 3 4 3 4 2 3" xfId="2693"/>
    <cellStyle name="Normal 3 4 3 4 2 4" xfId="2694"/>
    <cellStyle name="Normal 3 4 3 4 3" xfId="2695"/>
    <cellStyle name="Normal 3 4 3 4 3 2" xfId="2696"/>
    <cellStyle name="Normal 3 4 3 4 4" xfId="2697"/>
    <cellStyle name="Normal 3 4 3 4 5" xfId="2698"/>
    <cellStyle name="Normal 3 4 3 5" xfId="2699"/>
    <cellStyle name="Normal 3 4 3 5 2" xfId="2700"/>
    <cellStyle name="Normal 3 4 3 5 2 2" xfId="2701"/>
    <cellStyle name="Normal 3 4 3 5 3" xfId="2702"/>
    <cellStyle name="Normal 3 4 3 5 4" xfId="2703"/>
    <cellStyle name="Normal 3 4 3 6" xfId="2704"/>
    <cellStyle name="Normal 3 4 3 6 2" xfId="2705"/>
    <cellStyle name="Normal 3 4 3 7" xfId="2706"/>
    <cellStyle name="Normal 3 4 3 8" xfId="2707"/>
    <cellStyle name="Normal 3 4 4" xfId="2708"/>
    <cellStyle name="Normal 3 4 4 2" xfId="2709"/>
    <cellStyle name="Normal 3 4 4 2 2" xfId="2710"/>
    <cellStyle name="Normal 3 4 4 2 2 2" xfId="2711"/>
    <cellStyle name="Normal 3 4 4 2 2 2 2" xfId="2712"/>
    <cellStyle name="Normal 3 4 4 2 2 2 2 2" xfId="2713"/>
    <cellStyle name="Normal 3 4 4 2 2 2 3" xfId="2714"/>
    <cellStyle name="Normal 3 4 4 2 2 2 4" xfId="2715"/>
    <cellStyle name="Normal 3 4 4 2 2 3" xfId="2716"/>
    <cellStyle name="Normal 3 4 4 2 2 3 2" xfId="2717"/>
    <cellStyle name="Normal 3 4 4 2 2 4" xfId="2718"/>
    <cellStyle name="Normal 3 4 4 2 2 5" xfId="2719"/>
    <cellStyle name="Normal 3 4 4 2 3" xfId="2720"/>
    <cellStyle name="Normal 3 4 4 2 3 2" xfId="2721"/>
    <cellStyle name="Normal 3 4 4 2 3 2 2" xfId="2722"/>
    <cellStyle name="Normal 3 4 4 2 3 3" xfId="2723"/>
    <cellStyle name="Normal 3 4 4 2 3 4" xfId="2724"/>
    <cellStyle name="Normal 3 4 4 2 4" xfId="2725"/>
    <cellStyle name="Normal 3 4 4 2 4 2" xfId="2726"/>
    <cellStyle name="Normal 3 4 4 2 5" xfId="2727"/>
    <cellStyle name="Normal 3 4 4 2 6" xfId="2728"/>
    <cellStyle name="Normal 3 4 4 3" xfId="2729"/>
    <cellStyle name="Normal 3 4 4 3 2" xfId="2730"/>
    <cellStyle name="Normal 3 4 4 3 2 2" xfId="2731"/>
    <cellStyle name="Normal 3 4 4 3 2 2 2" xfId="2732"/>
    <cellStyle name="Normal 3 4 4 3 2 3" xfId="2733"/>
    <cellStyle name="Normal 3 4 4 3 2 4" xfId="2734"/>
    <cellStyle name="Normal 3 4 4 3 3" xfId="2735"/>
    <cellStyle name="Normal 3 4 4 3 3 2" xfId="2736"/>
    <cellStyle name="Normal 3 4 4 3 4" xfId="2737"/>
    <cellStyle name="Normal 3 4 4 3 5" xfId="2738"/>
    <cellStyle name="Normal 3 4 4 4" xfId="2739"/>
    <cellStyle name="Normal 3 4 4 4 2" xfId="2740"/>
    <cellStyle name="Normal 3 4 4 4 2 2" xfId="2741"/>
    <cellStyle name="Normal 3 4 4 4 3" xfId="2742"/>
    <cellStyle name="Normal 3 4 4 4 4" xfId="2743"/>
    <cellStyle name="Normal 3 4 4 5" xfId="2744"/>
    <cellStyle name="Normal 3 4 4 5 2" xfId="2745"/>
    <cellStyle name="Normal 3 4 4 6" xfId="2746"/>
    <cellStyle name="Normal 3 4 4 7" xfId="2747"/>
    <cellStyle name="Normal 3 4 5" xfId="2748"/>
    <cellStyle name="Normal 3 4 5 2" xfId="2749"/>
    <cellStyle name="Normal 3 4 5 2 2" xfId="2750"/>
    <cellStyle name="Normal 3 4 5 2 2 2" xfId="2751"/>
    <cellStyle name="Normal 3 4 5 2 2 2 2" xfId="2752"/>
    <cellStyle name="Normal 3 4 5 2 2 3" xfId="2753"/>
    <cellStyle name="Normal 3 4 5 2 2 4" xfId="2754"/>
    <cellStyle name="Normal 3 4 5 2 3" xfId="2755"/>
    <cellStyle name="Normal 3 4 5 2 3 2" xfId="2756"/>
    <cellStyle name="Normal 3 4 5 2 4" xfId="2757"/>
    <cellStyle name="Normal 3 4 5 2 5" xfId="2758"/>
    <cellStyle name="Normal 3 4 5 3" xfId="2759"/>
    <cellStyle name="Normal 3 4 5 3 2" xfId="2760"/>
    <cellStyle name="Normal 3 4 5 3 2 2" xfId="2761"/>
    <cellStyle name="Normal 3 4 5 3 3" xfId="2762"/>
    <cellStyle name="Normal 3 4 5 3 4" xfId="2763"/>
    <cellStyle name="Normal 3 4 5 4" xfId="2764"/>
    <cellStyle name="Normal 3 4 5 4 2" xfId="2765"/>
    <cellStyle name="Normal 3 4 5 5" xfId="2766"/>
    <cellStyle name="Normal 3 4 5 6" xfId="2767"/>
    <cellStyle name="Normal 3 4 6" xfId="2768"/>
    <cellStyle name="Normal 3 4 6 2" xfId="2769"/>
    <cellStyle name="Normal 3 4 6 2 2" xfId="2770"/>
    <cellStyle name="Normal 3 4 6 2 2 2" xfId="2771"/>
    <cellStyle name="Normal 3 4 6 2 2 2 2" xfId="2772"/>
    <cellStyle name="Normal 3 4 6 2 2 3" xfId="2773"/>
    <cellStyle name="Normal 3 4 6 2 2 4" xfId="2774"/>
    <cellStyle name="Normal 3 4 6 2 3" xfId="2775"/>
    <cellStyle name="Normal 3 4 6 2 3 2" xfId="2776"/>
    <cellStyle name="Normal 3 4 6 2 4" xfId="2777"/>
    <cellStyle name="Normal 3 4 6 2 5" xfId="2778"/>
    <cellStyle name="Normal 3 4 6 3" xfId="2779"/>
    <cellStyle name="Normal 3 4 6 3 2" xfId="2780"/>
    <cellStyle name="Normal 3 4 6 3 2 2" xfId="2781"/>
    <cellStyle name="Normal 3 4 6 3 3" xfId="2782"/>
    <cellStyle name="Normal 3 4 6 3 4" xfId="2783"/>
    <cellStyle name="Normal 3 4 6 4" xfId="2784"/>
    <cellStyle name="Normal 3 4 6 4 2" xfId="2785"/>
    <cellStyle name="Normal 3 4 6 5" xfId="2786"/>
    <cellStyle name="Normal 3 4 6 6" xfId="2787"/>
    <cellStyle name="Normal 3 4 7" xfId="2788"/>
    <cellStyle name="Normal 3 4 7 2" xfId="2789"/>
    <cellStyle name="Normal 3 4 7 2 2" xfId="2790"/>
    <cellStyle name="Normal 3 4 7 2 2 2" xfId="2791"/>
    <cellStyle name="Normal 3 4 7 2 3" xfId="2792"/>
    <cellStyle name="Normal 3 4 7 2 4" xfId="2793"/>
    <cellStyle name="Normal 3 4 7 3" xfId="2794"/>
    <cellStyle name="Normal 3 4 7 3 2" xfId="2795"/>
    <cellStyle name="Normal 3 4 7 4" xfId="2796"/>
    <cellStyle name="Normal 3 4 7 5" xfId="2797"/>
    <cellStyle name="Normal 3 4 8" xfId="2798"/>
    <cellStyle name="Normal 3 4 8 2" xfId="2799"/>
    <cellStyle name="Normal 3 4 8 2 2" xfId="2800"/>
    <cellStyle name="Normal 3 4 8 3" xfId="2801"/>
    <cellStyle name="Normal 3 4 8 4" xfId="2802"/>
    <cellStyle name="Normal 3 4 9" xfId="2803"/>
    <cellStyle name="Normal 3 4 9 2" xfId="2804"/>
    <cellStyle name="Normal 3 5" xfId="2805"/>
    <cellStyle name="Normal 3 5 10" xfId="2806"/>
    <cellStyle name="Normal 3 5 2" xfId="2807"/>
    <cellStyle name="Normal 3 5 2 2" xfId="2808"/>
    <cellStyle name="Normal 3 5 2 2 2" xfId="2809"/>
    <cellStyle name="Normal 3 5 2 2 2 2" xfId="2810"/>
    <cellStyle name="Normal 3 5 2 2 2 2 2" xfId="2811"/>
    <cellStyle name="Normal 3 5 2 2 2 2 2 2" xfId="2812"/>
    <cellStyle name="Normal 3 5 2 2 2 2 2 2 2" xfId="2813"/>
    <cellStyle name="Normal 3 5 2 2 2 2 2 3" xfId="2814"/>
    <cellStyle name="Normal 3 5 2 2 2 2 2 4" xfId="2815"/>
    <cellStyle name="Normal 3 5 2 2 2 2 3" xfId="2816"/>
    <cellStyle name="Normal 3 5 2 2 2 2 3 2" xfId="2817"/>
    <cellStyle name="Normal 3 5 2 2 2 2 4" xfId="2818"/>
    <cellStyle name="Normal 3 5 2 2 2 2 5" xfId="2819"/>
    <cellStyle name="Normal 3 5 2 2 2 3" xfId="2820"/>
    <cellStyle name="Normal 3 5 2 2 2 3 2" xfId="2821"/>
    <cellStyle name="Normal 3 5 2 2 2 3 2 2" xfId="2822"/>
    <cellStyle name="Normal 3 5 2 2 2 3 3" xfId="2823"/>
    <cellStyle name="Normal 3 5 2 2 2 3 4" xfId="2824"/>
    <cellStyle name="Normal 3 5 2 2 2 4" xfId="2825"/>
    <cellStyle name="Normal 3 5 2 2 2 4 2" xfId="2826"/>
    <cellStyle name="Normal 3 5 2 2 2 5" xfId="2827"/>
    <cellStyle name="Normal 3 5 2 2 2 6" xfId="2828"/>
    <cellStyle name="Normal 3 5 2 2 3" xfId="2829"/>
    <cellStyle name="Normal 3 5 2 2 3 2" xfId="2830"/>
    <cellStyle name="Normal 3 5 2 2 3 2 2" xfId="2831"/>
    <cellStyle name="Normal 3 5 2 2 3 2 2 2" xfId="2832"/>
    <cellStyle name="Normal 3 5 2 2 3 2 3" xfId="2833"/>
    <cellStyle name="Normal 3 5 2 2 3 2 4" xfId="2834"/>
    <cellStyle name="Normal 3 5 2 2 3 3" xfId="2835"/>
    <cellStyle name="Normal 3 5 2 2 3 3 2" xfId="2836"/>
    <cellStyle name="Normal 3 5 2 2 3 4" xfId="2837"/>
    <cellStyle name="Normal 3 5 2 2 3 5" xfId="2838"/>
    <cellStyle name="Normal 3 5 2 2 4" xfId="2839"/>
    <cellStyle name="Normal 3 5 2 2 4 2" xfId="2840"/>
    <cellStyle name="Normal 3 5 2 2 4 2 2" xfId="2841"/>
    <cellStyle name="Normal 3 5 2 2 4 3" xfId="2842"/>
    <cellStyle name="Normal 3 5 2 2 4 4" xfId="2843"/>
    <cellStyle name="Normal 3 5 2 2 5" xfId="2844"/>
    <cellStyle name="Normal 3 5 2 2 5 2" xfId="2845"/>
    <cellStyle name="Normal 3 5 2 2 6" xfId="2846"/>
    <cellStyle name="Normal 3 5 2 2 7" xfId="2847"/>
    <cellStyle name="Normal 3 5 2 3" xfId="2848"/>
    <cellStyle name="Normal 3 5 2 3 2" xfId="2849"/>
    <cellStyle name="Normal 3 5 2 3 2 2" xfId="2850"/>
    <cellStyle name="Normal 3 5 2 3 2 2 2" xfId="2851"/>
    <cellStyle name="Normal 3 5 2 3 2 2 2 2" xfId="2852"/>
    <cellStyle name="Normal 3 5 2 3 2 2 3" xfId="2853"/>
    <cellStyle name="Normal 3 5 2 3 2 2 4" xfId="2854"/>
    <cellStyle name="Normal 3 5 2 3 2 3" xfId="2855"/>
    <cellStyle name="Normal 3 5 2 3 2 3 2" xfId="2856"/>
    <cellStyle name="Normal 3 5 2 3 2 4" xfId="2857"/>
    <cellStyle name="Normal 3 5 2 3 2 5" xfId="2858"/>
    <cellStyle name="Normal 3 5 2 3 3" xfId="2859"/>
    <cellStyle name="Normal 3 5 2 3 3 2" xfId="2860"/>
    <cellStyle name="Normal 3 5 2 3 3 2 2" xfId="2861"/>
    <cellStyle name="Normal 3 5 2 3 3 3" xfId="2862"/>
    <cellStyle name="Normal 3 5 2 3 3 4" xfId="2863"/>
    <cellStyle name="Normal 3 5 2 3 4" xfId="2864"/>
    <cellStyle name="Normal 3 5 2 3 4 2" xfId="2865"/>
    <cellStyle name="Normal 3 5 2 3 5" xfId="2866"/>
    <cellStyle name="Normal 3 5 2 3 6" xfId="2867"/>
    <cellStyle name="Normal 3 5 2 4" xfId="2868"/>
    <cellStyle name="Normal 3 5 2 4 2" xfId="2869"/>
    <cellStyle name="Normal 3 5 2 4 2 2" xfId="2870"/>
    <cellStyle name="Normal 3 5 2 4 2 2 2" xfId="2871"/>
    <cellStyle name="Normal 3 5 2 4 2 3" xfId="2872"/>
    <cellStyle name="Normal 3 5 2 4 2 4" xfId="2873"/>
    <cellStyle name="Normal 3 5 2 4 3" xfId="2874"/>
    <cellStyle name="Normal 3 5 2 4 3 2" xfId="2875"/>
    <cellStyle name="Normal 3 5 2 4 4" xfId="2876"/>
    <cellStyle name="Normal 3 5 2 4 5" xfId="2877"/>
    <cellStyle name="Normal 3 5 2 5" xfId="2878"/>
    <cellStyle name="Normal 3 5 2 5 2" xfId="2879"/>
    <cellStyle name="Normal 3 5 2 5 2 2" xfId="2880"/>
    <cellStyle name="Normal 3 5 2 5 3" xfId="2881"/>
    <cellStyle name="Normal 3 5 2 5 4" xfId="2882"/>
    <cellStyle name="Normal 3 5 2 6" xfId="2883"/>
    <cellStyle name="Normal 3 5 2 6 2" xfId="2884"/>
    <cellStyle name="Normal 3 5 2 7" xfId="2885"/>
    <cellStyle name="Normal 3 5 2 8" xfId="2886"/>
    <cellStyle name="Normal 3 5 3" xfId="2887"/>
    <cellStyle name="Normal 3 5 3 2" xfId="2888"/>
    <cellStyle name="Normal 3 5 3 2 2" xfId="2889"/>
    <cellStyle name="Normal 3 5 3 2 2 2" xfId="2890"/>
    <cellStyle name="Normal 3 5 3 2 2 2 2" xfId="2891"/>
    <cellStyle name="Normal 3 5 3 2 2 2 2 2" xfId="2892"/>
    <cellStyle name="Normal 3 5 3 2 2 2 3" xfId="2893"/>
    <cellStyle name="Normal 3 5 3 2 2 2 4" xfId="2894"/>
    <cellStyle name="Normal 3 5 3 2 2 3" xfId="2895"/>
    <cellStyle name="Normal 3 5 3 2 2 3 2" xfId="2896"/>
    <cellStyle name="Normal 3 5 3 2 2 4" xfId="2897"/>
    <cellStyle name="Normal 3 5 3 2 2 5" xfId="2898"/>
    <cellStyle name="Normal 3 5 3 2 3" xfId="2899"/>
    <cellStyle name="Normal 3 5 3 2 3 2" xfId="2900"/>
    <cellStyle name="Normal 3 5 3 2 3 2 2" xfId="2901"/>
    <cellStyle name="Normal 3 5 3 2 3 3" xfId="2902"/>
    <cellStyle name="Normal 3 5 3 2 3 4" xfId="2903"/>
    <cellStyle name="Normal 3 5 3 2 4" xfId="2904"/>
    <cellStyle name="Normal 3 5 3 2 4 2" xfId="2905"/>
    <cellStyle name="Normal 3 5 3 2 5" xfId="2906"/>
    <cellStyle name="Normal 3 5 3 2 6" xfId="2907"/>
    <cellStyle name="Normal 3 5 3 3" xfId="2908"/>
    <cellStyle name="Normal 3 5 3 3 2" xfId="2909"/>
    <cellStyle name="Normal 3 5 3 3 2 2" xfId="2910"/>
    <cellStyle name="Normal 3 5 3 3 2 2 2" xfId="2911"/>
    <cellStyle name="Normal 3 5 3 3 2 3" xfId="2912"/>
    <cellStyle name="Normal 3 5 3 3 2 4" xfId="2913"/>
    <cellStyle name="Normal 3 5 3 3 3" xfId="2914"/>
    <cellStyle name="Normal 3 5 3 3 3 2" xfId="2915"/>
    <cellStyle name="Normal 3 5 3 3 4" xfId="2916"/>
    <cellStyle name="Normal 3 5 3 3 5" xfId="2917"/>
    <cellStyle name="Normal 3 5 3 4" xfId="2918"/>
    <cellStyle name="Normal 3 5 3 4 2" xfId="2919"/>
    <cellStyle name="Normal 3 5 3 4 2 2" xfId="2920"/>
    <cellStyle name="Normal 3 5 3 4 3" xfId="2921"/>
    <cellStyle name="Normal 3 5 3 4 4" xfId="2922"/>
    <cellStyle name="Normal 3 5 3 5" xfId="2923"/>
    <cellStyle name="Normal 3 5 3 5 2" xfId="2924"/>
    <cellStyle name="Normal 3 5 3 6" xfId="2925"/>
    <cellStyle name="Normal 3 5 3 7" xfId="2926"/>
    <cellStyle name="Normal 3 5 4" xfId="2927"/>
    <cellStyle name="Normal 3 5 4 2" xfId="2928"/>
    <cellStyle name="Normal 3 5 4 2 2" xfId="2929"/>
    <cellStyle name="Normal 3 5 4 2 2 2" xfId="2930"/>
    <cellStyle name="Normal 3 5 4 2 2 2 2" xfId="2931"/>
    <cellStyle name="Normal 3 5 4 2 2 3" xfId="2932"/>
    <cellStyle name="Normal 3 5 4 2 2 4" xfId="2933"/>
    <cellStyle name="Normal 3 5 4 2 3" xfId="2934"/>
    <cellStyle name="Normal 3 5 4 2 3 2" xfId="2935"/>
    <cellStyle name="Normal 3 5 4 2 4" xfId="2936"/>
    <cellStyle name="Normal 3 5 4 2 5" xfId="2937"/>
    <cellStyle name="Normal 3 5 4 3" xfId="2938"/>
    <cellStyle name="Normal 3 5 4 3 2" xfId="2939"/>
    <cellStyle name="Normal 3 5 4 3 2 2" xfId="2940"/>
    <cellStyle name="Normal 3 5 4 3 3" xfId="2941"/>
    <cellStyle name="Normal 3 5 4 3 4" xfId="2942"/>
    <cellStyle name="Normal 3 5 4 4" xfId="2943"/>
    <cellStyle name="Normal 3 5 4 4 2" xfId="2944"/>
    <cellStyle name="Normal 3 5 4 5" xfId="2945"/>
    <cellStyle name="Normal 3 5 4 6" xfId="2946"/>
    <cellStyle name="Normal 3 5 5" xfId="2947"/>
    <cellStyle name="Normal 3 5 5 2" xfId="2948"/>
    <cellStyle name="Normal 3 5 5 2 2" xfId="2949"/>
    <cellStyle name="Normal 3 5 5 2 2 2" xfId="2950"/>
    <cellStyle name="Normal 3 5 5 2 2 2 2" xfId="2951"/>
    <cellStyle name="Normal 3 5 5 2 2 3" xfId="2952"/>
    <cellStyle name="Normal 3 5 5 2 2 4" xfId="2953"/>
    <cellStyle name="Normal 3 5 5 2 3" xfId="2954"/>
    <cellStyle name="Normal 3 5 5 2 3 2" xfId="2955"/>
    <cellStyle name="Normal 3 5 5 2 4" xfId="2956"/>
    <cellStyle name="Normal 3 5 5 2 5" xfId="2957"/>
    <cellStyle name="Normal 3 5 5 3" xfId="2958"/>
    <cellStyle name="Normal 3 5 5 3 2" xfId="2959"/>
    <cellStyle name="Normal 3 5 5 3 2 2" xfId="2960"/>
    <cellStyle name="Normal 3 5 5 3 3" xfId="2961"/>
    <cellStyle name="Normal 3 5 5 3 4" xfId="2962"/>
    <cellStyle name="Normal 3 5 5 4" xfId="2963"/>
    <cellStyle name="Normal 3 5 5 4 2" xfId="2964"/>
    <cellStyle name="Normal 3 5 5 5" xfId="2965"/>
    <cellStyle name="Normal 3 5 5 6" xfId="2966"/>
    <cellStyle name="Normal 3 5 6" xfId="2967"/>
    <cellStyle name="Normal 3 5 6 2" xfId="2968"/>
    <cellStyle name="Normal 3 5 6 2 2" xfId="2969"/>
    <cellStyle name="Normal 3 5 6 2 2 2" xfId="2970"/>
    <cellStyle name="Normal 3 5 6 2 3" xfId="2971"/>
    <cellStyle name="Normal 3 5 6 2 4" xfId="2972"/>
    <cellStyle name="Normal 3 5 6 3" xfId="2973"/>
    <cellStyle name="Normal 3 5 6 3 2" xfId="2974"/>
    <cellStyle name="Normal 3 5 6 4" xfId="2975"/>
    <cellStyle name="Normal 3 5 6 5" xfId="2976"/>
    <cellStyle name="Normal 3 5 7" xfId="2977"/>
    <cellStyle name="Normal 3 5 7 2" xfId="2978"/>
    <cellStyle name="Normal 3 5 7 2 2" xfId="2979"/>
    <cellStyle name="Normal 3 5 7 3" xfId="2980"/>
    <cellStyle name="Normal 3 5 7 4" xfId="2981"/>
    <cellStyle name="Normal 3 5 8" xfId="2982"/>
    <cellStyle name="Normal 3 5 8 2" xfId="2983"/>
    <cellStyle name="Normal 3 5 9" xfId="2984"/>
    <cellStyle name="Normal 3 6" xfId="2985"/>
    <cellStyle name="Normal 3 6 2" xfId="2986"/>
    <cellStyle name="Normal 3 6 2 2" xfId="2987"/>
    <cellStyle name="Normal 3 6 2 2 2" xfId="2988"/>
    <cellStyle name="Normal 3 6 2 2 2 2" xfId="2989"/>
    <cellStyle name="Normal 3 6 2 2 2 2 2" xfId="2990"/>
    <cellStyle name="Normal 3 6 2 2 2 2 2 2" xfId="2991"/>
    <cellStyle name="Normal 3 6 2 2 2 2 3" xfId="2992"/>
    <cellStyle name="Normal 3 6 2 2 2 2 4" xfId="2993"/>
    <cellStyle name="Normal 3 6 2 2 2 3" xfId="2994"/>
    <cellStyle name="Normal 3 6 2 2 2 3 2" xfId="2995"/>
    <cellStyle name="Normal 3 6 2 2 2 4" xfId="2996"/>
    <cellStyle name="Normal 3 6 2 2 2 5" xfId="2997"/>
    <cellStyle name="Normal 3 6 2 2 3" xfId="2998"/>
    <cellStyle name="Normal 3 6 2 2 3 2" xfId="2999"/>
    <cellStyle name="Normal 3 6 2 2 3 2 2" xfId="3000"/>
    <cellStyle name="Normal 3 6 2 2 3 3" xfId="3001"/>
    <cellStyle name="Normal 3 6 2 2 3 4" xfId="3002"/>
    <cellStyle name="Normal 3 6 2 2 4" xfId="3003"/>
    <cellStyle name="Normal 3 6 2 2 4 2" xfId="3004"/>
    <cellStyle name="Normal 3 6 2 2 5" xfId="3005"/>
    <cellStyle name="Normal 3 6 2 2 6" xfId="3006"/>
    <cellStyle name="Normal 3 6 2 3" xfId="3007"/>
    <cellStyle name="Normal 3 6 2 3 2" xfId="3008"/>
    <cellStyle name="Normal 3 6 2 3 2 2" xfId="3009"/>
    <cellStyle name="Normal 3 6 2 3 2 2 2" xfId="3010"/>
    <cellStyle name="Normal 3 6 2 3 2 3" xfId="3011"/>
    <cellStyle name="Normal 3 6 2 3 2 4" xfId="3012"/>
    <cellStyle name="Normal 3 6 2 3 3" xfId="3013"/>
    <cellStyle name="Normal 3 6 2 3 3 2" xfId="3014"/>
    <cellStyle name="Normal 3 6 2 3 4" xfId="3015"/>
    <cellStyle name="Normal 3 6 2 3 5" xfId="3016"/>
    <cellStyle name="Normal 3 6 2 4" xfId="3017"/>
    <cellStyle name="Normal 3 6 2 4 2" xfId="3018"/>
    <cellStyle name="Normal 3 6 2 4 2 2" xfId="3019"/>
    <cellStyle name="Normal 3 6 2 4 3" xfId="3020"/>
    <cellStyle name="Normal 3 6 2 4 4" xfId="3021"/>
    <cellStyle name="Normal 3 6 2 5" xfId="3022"/>
    <cellStyle name="Normal 3 6 2 5 2" xfId="3023"/>
    <cellStyle name="Normal 3 6 2 6" xfId="3024"/>
    <cellStyle name="Normal 3 6 2 7" xfId="3025"/>
    <cellStyle name="Normal 3 6 3" xfId="3026"/>
    <cellStyle name="Normal 3 6 3 2" xfId="3027"/>
    <cellStyle name="Normal 3 6 3 2 2" xfId="3028"/>
    <cellStyle name="Normal 3 6 3 2 2 2" xfId="3029"/>
    <cellStyle name="Normal 3 6 3 2 2 2 2" xfId="3030"/>
    <cellStyle name="Normal 3 6 3 2 2 3" xfId="3031"/>
    <cellStyle name="Normal 3 6 3 2 2 4" xfId="3032"/>
    <cellStyle name="Normal 3 6 3 2 3" xfId="3033"/>
    <cellStyle name="Normal 3 6 3 2 3 2" xfId="3034"/>
    <cellStyle name="Normal 3 6 3 2 4" xfId="3035"/>
    <cellStyle name="Normal 3 6 3 2 5" xfId="3036"/>
    <cellStyle name="Normal 3 6 3 3" xfId="3037"/>
    <cellStyle name="Normal 3 6 3 3 2" xfId="3038"/>
    <cellStyle name="Normal 3 6 3 3 2 2" xfId="3039"/>
    <cellStyle name="Normal 3 6 3 3 3" xfId="3040"/>
    <cellStyle name="Normal 3 6 3 3 4" xfId="3041"/>
    <cellStyle name="Normal 3 6 3 4" xfId="3042"/>
    <cellStyle name="Normal 3 6 3 4 2" xfId="3043"/>
    <cellStyle name="Normal 3 6 3 5" xfId="3044"/>
    <cellStyle name="Normal 3 6 3 6" xfId="3045"/>
    <cellStyle name="Normal 3 6 4" xfId="3046"/>
    <cellStyle name="Normal 3 6 4 2" xfId="3047"/>
    <cellStyle name="Normal 3 6 4 2 2" xfId="3048"/>
    <cellStyle name="Normal 3 6 4 2 2 2" xfId="3049"/>
    <cellStyle name="Normal 3 6 4 2 3" xfId="3050"/>
    <cellStyle name="Normal 3 6 4 2 4" xfId="3051"/>
    <cellStyle name="Normal 3 6 4 3" xfId="3052"/>
    <cellStyle name="Normal 3 6 4 3 2" xfId="3053"/>
    <cellStyle name="Normal 3 6 4 4" xfId="3054"/>
    <cellStyle name="Normal 3 6 4 5" xfId="3055"/>
    <cellStyle name="Normal 3 6 5" xfId="3056"/>
    <cellStyle name="Normal 3 6 5 2" xfId="3057"/>
    <cellStyle name="Normal 3 6 5 2 2" xfId="3058"/>
    <cellStyle name="Normal 3 6 5 3" xfId="3059"/>
    <cellStyle name="Normal 3 6 5 4" xfId="3060"/>
    <cellStyle name="Normal 3 6 6" xfId="3061"/>
    <cellStyle name="Normal 3 6 6 2" xfId="3062"/>
    <cellStyle name="Normal 3 6 7" xfId="3063"/>
    <cellStyle name="Normal 3 6 8" xfId="3064"/>
    <cellStyle name="Normal 3 7" xfId="3065"/>
    <cellStyle name="Normal 3 7 2" xfId="3066"/>
    <cellStyle name="Normal 3 7 2 2" xfId="3067"/>
    <cellStyle name="Normal 3 7 2 2 2" xfId="3068"/>
    <cellStyle name="Normal 3 7 2 2 2 2" xfId="3069"/>
    <cellStyle name="Normal 3 7 2 2 2 2 2" xfId="3070"/>
    <cellStyle name="Normal 3 7 2 2 2 3" xfId="3071"/>
    <cellStyle name="Normal 3 7 2 2 2 4" xfId="3072"/>
    <cellStyle name="Normal 3 7 2 2 3" xfId="3073"/>
    <cellStyle name="Normal 3 7 2 2 3 2" xfId="3074"/>
    <cellStyle name="Normal 3 7 2 2 4" xfId="3075"/>
    <cellStyle name="Normal 3 7 2 2 5" xfId="3076"/>
    <cellStyle name="Normal 3 7 2 3" xfId="3077"/>
    <cellStyle name="Normal 3 7 2 3 2" xfId="3078"/>
    <cellStyle name="Normal 3 7 2 3 2 2" xfId="3079"/>
    <cellStyle name="Normal 3 7 2 3 3" xfId="3080"/>
    <cellStyle name="Normal 3 7 2 3 4" xfId="3081"/>
    <cellStyle name="Normal 3 7 2 4" xfId="3082"/>
    <cellStyle name="Normal 3 7 2 4 2" xfId="3083"/>
    <cellStyle name="Normal 3 7 2 5" xfId="3084"/>
    <cellStyle name="Normal 3 7 2 6" xfId="3085"/>
    <cellStyle name="Normal 3 7 3" xfId="3086"/>
    <cellStyle name="Normal 3 7 3 2" xfId="3087"/>
    <cellStyle name="Normal 3 7 3 2 2" xfId="3088"/>
    <cellStyle name="Normal 3 7 3 2 2 2" xfId="3089"/>
    <cellStyle name="Normal 3 7 3 2 3" xfId="3090"/>
    <cellStyle name="Normal 3 7 3 2 4" xfId="3091"/>
    <cellStyle name="Normal 3 7 3 3" xfId="3092"/>
    <cellStyle name="Normal 3 7 3 3 2" xfId="3093"/>
    <cellStyle name="Normal 3 7 3 4" xfId="3094"/>
    <cellStyle name="Normal 3 7 3 5" xfId="3095"/>
    <cellStyle name="Normal 3 7 4" xfId="3096"/>
    <cellStyle name="Normal 3 7 4 2" xfId="3097"/>
    <cellStyle name="Normal 3 7 4 2 2" xfId="3098"/>
    <cellStyle name="Normal 3 7 4 3" xfId="3099"/>
    <cellStyle name="Normal 3 7 4 4" xfId="3100"/>
    <cellStyle name="Normal 3 7 5" xfId="3101"/>
    <cellStyle name="Normal 3 7 5 2" xfId="3102"/>
    <cellStyle name="Normal 3 7 6" xfId="3103"/>
    <cellStyle name="Normal 3 7 7" xfId="3104"/>
    <cellStyle name="Normal 3 8" xfId="3105"/>
    <cellStyle name="Normal 3 8 2" xfId="3106"/>
    <cellStyle name="Normal 3 8 2 2" xfId="3107"/>
    <cellStyle name="Normal 3 8 2 2 2" xfId="3108"/>
    <cellStyle name="Normal 3 8 2 2 2 2" xfId="3109"/>
    <cellStyle name="Normal 3 8 2 2 3" xfId="3110"/>
    <cellStyle name="Normal 3 8 2 2 4" xfId="3111"/>
    <cellStyle name="Normal 3 8 2 3" xfId="3112"/>
    <cellStyle name="Normal 3 8 2 3 2" xfId="3113"/>
    <cellStyle name="Normal 3 8 2 4" xfId="3114"/>
    <cellStyle name="Normal 3 8 2 5" xfId="3115"/>
    <cellStyle name="Normal 3 8 3" xfId="3116"/>
    <cellStyle name="Normal 3 8 3 2" xfId="3117"/>
    <cellStyle name="Normal 3 8 3 2 2" xfId="3118"/>
    <cellStyle name="Normal 3 8 3 3" xfId="3119"/>
    <cellStyle name="Normal 3 8 3 4" xfId="3120"/>
    <cellStyle name="Normal 3 8 4" xfId="3121"/>
    <cellStyle name="Normal 3 8 4 2" xfId="3122"/>
    <cellStyle name="Normal 3 8 5" xfId="3123"/>
    <cellStyle name="Normal 3 8 6" xfId="3124"/>
    <cellStyle name="Normal 3 9" xfId="3125"/>
    <cellStyle name="Normal 3 9 2" xfId="3126"/>
    <cellStyle name="Normal 3 9 2 2" xfId="3127"/>
    <cellStyle name="Normal 3 9 2 2 2" xfId="3128"/>
    <cellStyle name="Normal 3 9 2 2 2 2" xfId="3129"/>
    <cellStyle name="Normal 3 9 2 2 3" xfId="3130"/>
    <cellStyle name="Normal 3 9 2 2 4" xfId="3131"/>
    <cellStyle name="Normal 3 9 2 3" xfId="3132"/>
    <cellStyle name="Normal 3 9 2 3 2" xfId="3133"/>
    <cellStyle name="Normal 3 9 2 4" xfId="3134"/>
    <cellStyle name="Normal 3 9 2 5" xfId="3135"/>
    <cellStyle name="Normal 3 9 3" xfId="3136"/>
    <cellStyle name="Normal 3 9 3 2" xfId="3137"/>
    <cellStyle name="Normal 3 9 3 2 2" xfId="3138"/>
    <cellStyle name="Normal 3 9 3 3" xfId="3139"/>
    <cellStyle name="Normal 3 9 3 4" xfId="3140"/>
    <cellStyle name="Normal 3 9 4" xfId="3141"/>
    <cellStyle name="Normal 3 9 4 2" xfId="3142"/>
    <cellStyle name="Normal 3 9 5" xfId="3143"/>
    <cellStyle name="Normal 3 9 6" xfId="3144"/>
    <cellStyle name="Normal 4" xfId="6"/>
    <cellStyle name="Normal 4 2" xfId="3145"/>
    <cellStyle name="Normal 4 2 2" xfId="3146"/>
    <cellStyle name="Normal 4 3" xfId="3147"/>
    <cellStyle name="Normal 4 4" xfId="3148"/>
    <cellStyle name="Normal 4 4 2" xfId="3149"/>
    <cellStyle name="Normal 4 4 2 2" xfId="3150"/>
    <cellStyle name="Normal 4 4 2 2 2" xfId="3151"/>
    <cellStyle name="Normal 4 4 2 3" xfId="3152"/>
    <cellStyle name="Normal 4 4 2 4" xfId="3153"/>
    <cellStyle name="Normal 4 4 3" xfId="3154"/>
    <cellStyle name="Normal 4 4 3 2" xfId="3155"/>
    <cellStyle name="Normal 4 4 4" xfId="3156"/>
    <cellStyle name="Normal 4 4 5" xfId="3157"/>
    <cellStyle name="Normal 4 5" xfId="3158"/>
    <cellStyle name="Normal 4 5 2" xfId="3159"/>
    <cellStyle name="Normal 4 5 2 2" xfId="3160"/>
    <cellStyle name="Normal 4 5 3" xfId="3161"/>
    <cellStyle name="Normal 4 5 4" xfId="3162"/>
    <cellStyle name="Normal 4 6" xfId="3163"/>
    <cellStyle name="Normal 4 6 2" xfId="3164"/>
    <cellStyle name="Normal 4 7" xfId="3165"/>
    <cellStyle name="Normal 4 8" xfId="3166"/>
    <cellStyle name="Normal 4 9" xfId="3167"/>
    <cellStyle name="Normal 5" xfId="3168"/>
    <cellStyle name="Normal 5 2" xfId="3169"/>
    <cellStyle name="Normal 5 2 2" xfId="3170"/>
    <cellStyle name="Normal 5 2 2 2" xfId="3171"/>
    <cellStyle name="Normal 5 2 2 2 2" xfId="3172"/>
    <cellStyle name="Normal 5 2 2 3" xfId="3173"/>
    <cellStyle name="Normal 5 2 2 4" xfId="3174"/>
    <cellStyle name="Normal 5 2 3" xfId="3175"/>
    <cellStyle name="Normal 5 2 3 2" xfId="3176"/>
    <cellStyle name="Normal 5 2 4" xfId="3177"/>
    <cellStyle name="Normal 5 2 5" xfId="3178"/>
    <cellStyle name="Normal 5 3" xfId="3179"/>
    <cellStyle name="Normal 5 3 2" xfId="3180"/>
    <cellStyle name="Normal 5 3 2 2" xfId="3181"/>
    <cellStyle name="Normal 5 3 3" xfId="3182"/>
    <cellStyle name="Normal 5 3 4" xfId="3183"/>
    <cellStyle name="Normal 5 4" xfId="3184"/>
    <cellStyle name="Normal 5 4 2" xfId="3185"/>
    <cellStyle name="Normal 5 5" xfId="3186"/>
    <cellStyle name="Normal 5 6" xfId="3187"/>
    <cellStyle name="Normal 5 7" xfId="3188"/>
    <cellStyle name="Normal 5 8" xfId="3189"/>
    <cellStyle name="Normal 6" xfId="3190"/>
    <cellStyle name="Normal 6 2" xfId="3191"/>
    <cellStyle name="Normal 6 2 2" xfId="3192"/>
    <cellStyle name="Normal 6 2 2 2" xfId="3193"/>
    <cellStyle name="Normal 6 2 2 2 2" xfId="3194"/>
    <cellStyle name="Normal 6 2 2 3" xfId="3195"/>
    <cellStyle name="Normal 6 2 2 4" xfId="3196"/>
    <cellStyle name="Normal 6 2 3" xfId="3197"/>
    <cellStyle name="Normal 6 2 3 2" xfId="3198"/>
    <cellStyle name="Normal 6 2 4" xfId="3199"/>
    <cellStyle name="Normal 6 2 5" xfId="3200"/>
    <cellStyle name="Normal 6 3" xfId="3201"/>
    <cellStyle name="Normal 6 3 2" xfId="3202"/>
    <cellStyle name="Normal 6 3 2 2" xfId="3203"/>
    <cellStyle name="Normal 6 3 3" xfId="3204"/>
    <cellStyle name="Normal 6 3 4" xfId="3205"/>
    <cellStyle name="Normal 6 4" xfId="3206"/>
    <cellStyle name="Normal 6 4 2" xfId="3207"/>
    <cellStyle name="Normal 6 5" xfId="3208"/>
    <cellStyle name="Normal 6 6" xfId="3209"/>
    <cellStyle name="Normal 7" xfId="7"/>
    <cellStyle name="Normal 7 2" xfId="3210"/>
    <cellStyle name="Normal 7 2 2" xfId="3211"/>
    <cellStyle name="Normal 7 2 2 2" xfId="3212"/>
    <cellStyle name="Normal 7 2 2 2 2" xfId="3213"/>
    <cellStyle name="Normal 7 2 2 3" xfId="3214"/>
    <cellStyle name="Normal 7 2 2 4" xfId="3215"/>
    <cellStyle name="Normal 7 2 3" xfId="3216"/>
    <cellStyle name="Normal 7 2 3 2" xfId="3217"/>
    <cellStyle name="Normal 7 2 4" xfId="3218"/>
    <cellStyle name="Normal 7 2 5" xfId="3219"/>
    <cellStyle name="Normal 7 3" xfId="3220"/>
    <cellStyle name="Normal 7 3 2" xfId="3221"/>
    <cellStyle name="Normal 7 3 2 2" xfId="3222"/>
    <cellStyle name="Normal 7 3 3" xfId="3223"/>
    <cellStyle name="Normal 7 3 4" xfId="3224"/>
    <cellStyle name="Normal 7 4" xfId="3225"/>
    <cellStyle name="Normal 7 4 2" xfId="3226"/>
    <cellStyle name="Normal 7 5" xfId="3227"/>
    <cellStyle name="Normal 7 6" xfId="3228"/>
    <cellStyle name="Normal 7 7" xfId="3229"/>
    <cellStyle name="Normal 8" xfId="3230"/>
    <cellStyle name="Normal 8 2" xfId="3231"/>
    <cellStyle name="Normal 8 2 2" xfId="3232"/>
    <cellStyle name="Normal 8 2 2 2" xfId="3233"/>
    <cellStyle name="Normal 8 2 2 2 2" xfId="3234"/>
    <cellStyle name="Normal 8 2 2 3" xfId="3235"/>
    <cellStyle name="Normal 8 2 2 4" xfId="3236"/>
    <cellStyle name="Normal 8 2 3" xfId="3237"/>
    <cellStyle name="Normal 8 2 3 2" xfId="3238"/>
    <cellStyle name="Normal 8 2 4" xfId="3239"/>
    <cellStyle name="Normal 8 2 5" xfId="3240"/>
    <cellStyle name="Normal 8 3" xfId="3241"/>
    <cellStyle name="Normal 8 3 2" xfId="3242"/>
    <cellStyle name="Normal 8 3 2 2" xfId="3243"/>
    <cellStyle name="Normal 8 3 3" xfId="3244"/>
    <cellStyle name="Normal 8 3 4" xfId="3245"/>
    <cellStyle name="Normal 8 4" xfId="3246"/>
    <cellStyle name="Normal 8 4 2" xfId="3247"/>
    <cellStyle name="Normal 8 5" xfId="3248"/>
    <cellStyle name="Normal 8 6" xfId="3249"/>
    <cellStyle name="Normal 9" xfId="3250"/>
    <cellStyle name="Normal 9 2" xfId="3251"/>
    <cellStyle name="Normal 9 2 2" xfId="3252"/>
    <cellStyle name="Normal 9 2 2 2" xfId="3253"/>
    <cellStyle name="Normal 9 2 3" xfId="3254"/>
    <cellStyle name="Normal 9 2 4" xfId="3255"/>
    <cellStyle name="Normal 9 3" xfId="3256"/>
    <cellStyle name="Normal 9 3 2" xfId="3257"/>
    <cellStyle name="Normal 9 4" xfId="3258"/>
    <cellStyle name="Normal 9 5" xfId="3259"/>
    <cellStyle name="Note 2" xfId="3260"/>
    <cellStyle name="Note 3" xfId="3261"/>
    <cellStyle name="Note 3 2" xfId="3262"/>
    <cellStyle name="Note 3 2 2" xfId="3263"/>
    <cellStyle name="Note 3 2 2 2" xfId="3264"/>
    <cellStyle name="Note 3 2 2 2 2" xfId="3265"/>
    <cellStyle name="Note 3 2 2 3" xfId="3266"/>
    <cellStyle name="Note 3 2 2 4" xfId="3267"/>
    <cellStyle name="Note 3 2 3" xfId="3268"/>
    <cellStyle name="Note 3 2 3 2" xfId="3269"/>
    <cellStyle name="Note 3 2 4" xfId="3270"/>
    <cellStyle name="Note 3 2 5" xfId="3271"/>
    <cellStyle name="Note 3 3" xfId="3272"/>
    <cellStyle name="Note 3 3 2" xfId="3273"/>
    <cellStyle name="Note 3 3 2 2" xfId="3274"/>
    <cellStyle name="Note 3 3 3" xfId="3275"/>
    <cellStyle name="Note 3 3 4" xfId="3276"/>
    <cellStyle name="Note 3 4" xfId="3277"/>
    <cellStyle name="Note 3 4 2" xfId="3278"/>
    <cellStyle name="Note 3 5" xfId="3279"/>
    <cellStyle name="Note 3 6" xfId="3280"/>
    <cellStyle name="Note 4" xfId="3281"/>
    <cellStyle name="Output 2" xfId="3282"/>
    <cellStyle name="Output 3" xfId="3283"/>
    <cellStyle name="Percent" xfId="1" builtinId="5"/>
    <cellStyle name="Percent 2" xfId="3284"/>
    <cellStyle name="Percent 2 2" xfId="3285"/>
    <cellStyle name="Percent 2 2 2" xfId="12"/>
    <cellStyle name="Percent 2 3" xfId="3286"/>
    <cellStyle name="Percent 2 4" xfId="3287"/>
    <cellStyle name="Percent 2 5" xfId="3288"/>
    <cellStyle name="Percent 2 6" xfId="3289"/>
    <cellStyle name="Percent 2 6 2" xfId="3290"/>
    <cellStyle name="Percent 3" xfId="3291"/>
    <cellStyle name="Percent 3 2" xfId="3292"/>
    <cellStyle name="Percent 4" xfId="3293"/>
    <cellStyle name="Percent 4 2" xfId="3294"/>
    <cellStyle name="Percent 5" xfId="3295"/>
    <cellStyle name="Percent 6" xfId="3296"/>
    <cellStyle name="Percent 7" xfId="3297"/>
    <cellStyle name="Percent 7 2" xfId="3298"/>
    <cellStyle name="Percent 8" xfId="3299"/>
    <cellStyle name="Standard 3" xfId="8"/>
    <cellStyle name="Title 2" xfId="3300"/>
    <cellStyle name="Title 3" xfId="3301"/>
    <cellStyle name="Total 2" xfId="3302"/>
    <cellStyle name="Total 3" xfId="3303"/>
    <cellStyle name="Warning Text 2" xfId="3304"/>
    <cellStyle name="Warning Text 3" xfId="3305"/>
  </cellStyles>
  <dxfs count="2">
    <dxf>
      <font>
        <condense val="0"/>
        <extend val="0"/>
        <color indexed="29"/>
      </font>
    </dxf>
    <dxf>
      <font>
        <condense val="0"/>
        <extend val="0"/>
        <color indexed="57"/>
      </font>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71437</xdr:colOff>
      <xdr:row>12</xdr:row>
      <xdr:rowOff>15241</xdr:rowOff>
    </xdr:from>
    <xdr:to>
      <xdr:col>7</xdr:col>
      <xdr:colOff>785813</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62162" y="3415666"/>
          <a:ext cx="4810126"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619375" cy="473729"/>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CM_Common/TOR/CapFund/shared/TERM%20FUNDING%20&amp;%20SECURITIZATION/Shared%20Reporting%20Folder/Uninsured/FY2019/03%20Jan%202019/Uninsured%20Covered%20Bond%20Report_January_Working%20File%20htt%20final%20no%20pw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CM_Common/TOR/CapFund/shared/TERM%20FUNDING%20&amp;%20SECURITIZATION/Shared%20Reporting%20Folder/Uninsured/FY2019/01%20Nov%202018/Copy%20of%20Uninsured%20Covered%20Bond%20Report_November_Working%20File%20htt%20final%20no%20p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GCM_Common/TOR/CapFund/shared/TERM%20FUNDING%20&amp;%20SECURITIZATION/Shared%20Reporting%20Folder/Uninsured/FY2019/04-Feb%202019/Uninsured%20Covered%20Bond%20Report_February_Working%20File%20HT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fo"/>
      <sheetName val="Supplementary Info Con't"/>
      <sheetName val="Calculations"/>
      <sheetName val="Report 1 "/>
      <sheetName val="Report 2 "/>
      <sheetName val="Report 3 "/>
      <sheetName val="Report 4 "/>
      <sheetName val="Report 5 "/>
      <sheetName val="Dynamic"/>
      <sheetName val="Extract "/>
      <sheetName val="Check"/>
      <sheetName val="HTT"/>
    </sheetNames>
    <sheetDataSet>
      <sheetData sheetId="0">
        <row r="2">
          <cell r="C2">
            <v>43496</v>
          </cell>
        </row>
        <row r="5">
          <cell r="A5" t="str">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ell>
        </row>
        <row r="9">
          <cell r="A9" t="str">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ell>
        </row>
        <row r="13">
          <cell r="A13" t="str">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ell>
        </row>
        <row r="17">
          <cell r="A17" t="str">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ell>
        </row>
        <row r="25">
          <cell r="B25">
            <v>1000000000</v>
          </cell>
          <cell r="C25">
            <v>1.53752</v>
          </cell>
          <cell r="D25">
            <v>1537520000</v>
          </cell>
          <cell r="E25">
            <v>43557</v>
          </cell>
          <cell r="F25">
            <v>0.01</v>
          </cell>
          <cell r="G25" t="str">
            <v>Fixed</v>
          </cell>
        </row>
        <row r="26">
          <cell r="B26">
            <v>1500000000</v>
          </cell>
          <cell r="C26">
            <v>1.0873999999999999</v>
          </cell>
          <cell r="D26">
            <v>1631100000</v>
          </cell>
          <cell r="E26">
            <v>43719</v>
          </cell>
          <cell r="F26">
            <v>2.1250000000000002E-2</v>
          </cell>
          <cell r="G26" t="str">
            <v>Fixed</v>
          </cell>
        </row>
        <row r="27">
          <cell r="B27">
            <v>1500000000</v>
          </cell>
          <cell r="C27">
            <v>1.4139999999999999</v>
          </cell>
          <cell r="D27">
            <v>2121000000</v>
          </cell>
          <cell r="E27">
            <v>44456</v>
          </cell>
          <cell r="F27">
            <v>7.4999999999999997E-3</v>
          </cell>
          <cell r="G27" t="str">
            <v>Fixed</v>
          </cell>
        </row>
        <row r="28">
          <cell r="B28">
            <v>600000000</v>
          </cell>
          <cell r="C28">
            <v>0.97589999999999999</v>
          </cell>
          <cell r="D28">
            <v>585540000</v>
          </cell>
          <cell r="E28">
            <v>43851</v>
          </cell>
          <cell r="F28" t="str">
            <v>3 Mth BBSW + 0.65%</v>
          </cell>
          <cell r="G28" t="str">
            <v>Float</v>
          </cell>
        </row>
        <row r="29">
          <cell r="B29">
            <v>1400000000</v>
          </cell>
          <cell r="C29">
            <v>1.2425714285714287</v>
          </cell>
          <cell r="D29">
            <v>1739600000</v>
          </cell>
          <cell r="E29">
            <v>43935</v>
          </cell>
          <cell r="F29">
            <v>1.8499999999999999E-2</v>
          </cell>
          <cell r="G29" t="str">
            <v>Fixed</v>
          </cell>
        </row>
        <row r="30">
          <cell r="B30">
            <v>1250000000</v>
          </cell>
          <cell r="C30">
            <v>1.41</v>
          </cell>
          <cell r="D30">
            <v>1762500000</v>
          </cell>
          <cell r="E30">
            <v>44035</v>
          </cell>
          <cell r="F30">
            <v>5.0000000000000001E-3</v>
          </cell>
          <cell r="G30" t="str">
            <v>Fixed</v>
          </cell>
        </row>
        <row r="31">
          <cell r="B31">
            <v>188000000</v>
          </cell>
          <cell r="C31">
            <v>1.4932000000000001</v>
          </cell>
          <cell r="D31">
            <v>280721600</v>
          </cell>
          <cell r="E31">
            <v>49580</v>
          </cell>
          <cell r="F31">
            <v>1.6369999999999999E-2</v>
          </cell>
          <cell r="G31" t="str">
            <v>Fixed</v>
          </cell>
        </row>
        <row r="32">
          <cell r="B32">
            <v>750000000</v>
          </cell>
          <cell r="C32">
            <v>1.4676</v>
          </cell>
          <cell r="D32">
            <v>1100700000</v>
          </cell>
          <cell r="E32">
            <v>44995</v>
          </cell>
          <cell r="F32">
            <v>3.7499999999999999E-3</v>
          </cell>
          <cell r="G32" t="str">
            <v>Fixed</v>
          </cell>
        </row>
        <row r="33">
          <cell r="B33">
            <v>2500000000</v>
          </cell>
          <cell r="C33">
            <v>1.2656000000000001</v>
          </cell>
          <cell r="D33">
            <v>3164000000</v>
          </cell>
          <cell r="E33">
            <v>44312</v>
          </cell>
          <cell r="F33">
            <v>1.8749999999999999E-2</v>
          </cell>
          <cell r="G33" t="str">
            <v>Fixed</v>
          </cell>
        </row>
        <row r="34">
          <cell r="B34">
            <v>500000000</v>
          </cell>
          <cell r="C34">
            <v>1.7199</v>
          </cell>
          <cell r="D34">
            <v>859950000</v>
          </cell>
          <cell r="E34">
            <v>44453</v>
          </cell>
          <cell r="F34">
            <v>7.4999999999999997E-3</v>
          </cell>
          <cell r="G34" t="str">
            <v>Fixed</v>
          </cell>
        </row>
        <row r="35">
          <cell r="B35">
            <v>1250000000</v>
          </cell>
          <cell r="C35">
            <v>1.3167</v>
          </cell>
          <cell r="D35">
            <v>1645875000</v>
          </cell>
          <cell r="E35">
            <v>44459</v>
          </cell>
          <cell r="F35">
            <v>1.8749999999999999E-2</v>
          </cell>
          <cell r="G35" t="str">
            <v>Fixed</v>
          </cell>
        </row>
        <row r="36">
          <cell r="B36">
            <v>550000000</v>
          </cell>
          <cell r="C36">
            <v>1.7059</v>
          </cell>
          <cell r="D36">
            <v>938245000</v>
          </cell>
          <cell r="E36">
            <v>44469</v>
          </cell>
          <cell r="F36" t="str">
            <v>3 Mth GBP LIBOR + 0.38%</v>
          </cell>
          <cell r="G36" t="str">
            <v>Float</v>
          </cell>
        </row>
        <row r="37">
          <cell r="B37">
            <v>1250000000</v>
          </cell>
          <cell r="C37">
            <v>1.3983000000000001</v>
          </cell>
          <cell r="D37">
            <v>1747875000.0000002</v>
          </cell>
          <cell r="E37">
            <v>44574</v>
          </cell>
          <cell r="F37">
            <v>1.25E-3</v>
          </cell>
          <cell r="G37" t="str">
            <v>Fixed</v>
          </cell>
        </row>
        <row r="38">
          <cell r="B38">
            <v>550000000</v>
          </cell>
          <cell r="C38">
            <v>1.6951000000000001</v>
          </cell>
          <cell r="D38">
            <v>932305000</v>
          </cell>
          <cell r="E38">
            <v>44936</v>
          </cell>
          <cell r="F38" t="str">
            <v>3 Mth GBP LIBOR + 0.23%</v>
          </cell>
          <cell r="G38" t="str">
            <v>Float</v>
          </cell>
        </row>
        <row r="39">
          <cell r="B39">
            <v>1000000000</v>
          </cell>
          <cell r="C39">
            <v>1.5189999999999999</v>
          </cell>
          <cell r="D39">
            <v>1519000000</v>
          </cell>
          <cell r="E39">
            <v>45679</v>
          </cell>
          <cell r="F39">
            <v>5.0000000000000001E-3</v>
          </cell>
          <cell r="G39" t="str">
            <v>Fixed</v>
          </cell>
        </row>
        <row r="40">
          <cell r="B40">
            <v>1250000000</v>
          </cell>
          <cell r="C40">
            <v>1.5921000000000001</v>
          </cell>
          <cell r="D40">
            <v>1990125000</v>
          </cell>
          <cell r="E40">
            <v>44832</v>
          </cell>
          <cell r="F40">
            <v>2.5000000000000001E-3</v>
          </cell>
          <cell r="G40" t="str">
            <v>Fixed</v>
          </cell>
        </row>
        <row r="41">
          <cell r="B41">
            <v>1750000000</v>
          </cell>
          <cell r="C41">
            <v>1.4987999999999999</v>
          </cell>
          <cell r="D41">
            <v>2622900000</v>
          </cell>
          <cell r="E41">
            <v>45222</v>
          </cell>
          <cell r="F41">
            <v>3.7499999999999999E-3</v>
          </cell>
          <cell r="G41" t="str">
            <v>Fixed</v>
          </cell>
        </row>
        <row r="42">
          <cell r="B42">
            <v>475000000</v>
          </cell>
          <cell r="C42">
            <v>1.3148580000000001</v>
          </cell>
          <cell r="D42">
            <v>624557500</v>
          </cell>
          <cell r="E42">
            <v>45980</v>
          </cell>
          <cell r="F42">
            <v>2E-3</v>
          </cell>
          <cell r="G42" t="str">
            <v>Fixed</v>
          </cell>
        </row>
        <row r="43">
          <cell r="B43">
            <v>1250000000</v>
          </cell>
          <cell r="C43">
            <v>1.5376000000000001</v>
          </cell>
          <cell r="D43">
            <v>1922000000</v>
          </cell>
          <cell r="E43">
            <v>45302</v>
          </cell>
          <cell r="F43">
            <v>2.5000000000000001E-3</v>
          </cell>
          <cell r="G43" t="str">
            <v>Fixed</v>
          </cell>
        </row>
        <row r="45">
          <cell r="D45">
            <v>28725514100</v>
          </cell>
        </row>
      </sheetData>
      <sheetData sheetId="1"/>
      <sheetData sheetId="2">
        <row r="7">
          <cell r="D7">
            <v>28725514100</v>
          </cell>
        </row>
        <row r="9">
          <cell r="H9">
            <v>40282965765.240005</v>
          </cell>
        </row>
        <row r="10">
          <cell r="H10">
            <v>38214280077.348961</v>
          </cell>
        </row>
        <row r="11">
          <cell r="H11">
            <v>0.94799999999999995</v>
          </cell>
        </row>
        <row r="12">
          <cell r="D12">
            <v>0</v>
          </cell>
          <cell r="H12">
            <v>0.95</v>
          </cell>
        </row>
        <row r="13">
          <cell r="D13">
            <v>0</v>
          </cell>
        </row>
        <row r="14">
          <cell r="D14">
            <v>0</v>
          </cell>
        </row>
        <row r="15">
          <cell r="D15">
            <v>0</v>
          </cell>
        </row>
        <row r="32">
          <cell r="D32">
            <v>0</v>
          </cell>
        </row>
        <row r="33">
          <cell r="D33">
            <v>0</v>
          </cell>
        </row>
        <row r="35">
          <cell r="D35">
            <v>0</v>
          </cell>
        </row>
        <row r="53">
          <cell r="B53" t="str">
            <v>N/A</v>
          </cell>
          <cell r="D53" t="str">
            <v>N/A</v>
          </cell>
        </row>
        <row r="75">
          <cell r="A75" t="str">
            <v xml:space="preserve">(1) The indexation methodology used to account for subsequent price developments since the date of the Original Market Value is based on the Teranet - National Bank Regional and </v>
          </cell>
        </row>
        <row r="76">
          <cell r="A76" t="str">
            <v>Property Type Sub-Indices (TNB RPTSIs). Mortgaged properties are matched to the Teranet data which provides a granular analysis at the local level and, where available, segmented</v>
          </cell>
        </row>
        <row r="77">
          <cell r="A77" t="str">
            <v xml:space="preserve">by property type. The data derived by the TNB RPTSIs is based on a repeat sales method, which measures the change in price of certain residential properties </v>
          </cell>
        </row>
        <row r="78">
          <cell r="A78" t="str">
            <v>within the related area based on at least two sales of each such property over time. Such price change data is then used to formulate the TNB RPTSIs</v>
          </cell>
        </row>
        <row r="79">
          <cell r="A79" t="str">
            <v>for the related area. The Original Market Value is as of the date it is most recently determined or assessed in accordance with the underwriting policies (whether</v>
          </cell>
        </row>
        <row r="80">
          <cell r="A80" t="str">
            <v>upon origination or renewal of the Loan or subsequently thereto).</v>
          </cell>
        </row>
        <row r="81">
          <cell r="A81" t="str">
            <v>(2) Amounts are required to be credited to the Pre-Maturity Liquidity Ledger in respect of Series of Hard Bullet Covered Bonds in certain circumstances more fully described in the</v>
          </cell>
        </row>
        <row r="82">
          <cell r="A82" t="str">
            <v>Transaction Documents.</v>
          </cell>
        </row>
        <row r="83">
          <cell r="A83" t="str">
            <v xml:space="preserve">(3) Per Section 4.3.8 of the CMHC Guide, (A) the lesser of (i) the total amount of cover pool collateral and (ii) the amount of cover pool collateral required to collateralize the covered bonds </v>
          </cell>
        </row>
        <row r="84">
          <cell r="A84" t="str">
            <v>outstanding and ensure the Asset Coverage Test is met, divided by (B) the Canadian dollar equivalent of the principal amount of covered bonds outstanding under the registered covered bond program.</v>
          </cell>
        </row>
        <row r="85">
          <cell r="A85" t="str">
            <v>(4) Trading value method is the last selling price as of the Calculation Date of the covered bond.</v>
          </cell>
        </row>
        <row r="88">
          <cell r="A88" t="str">
            <v>(6) Scotiabank currently reviews the Loans in its Covered Bond Portfolio, on a periodic basis, to ensure such Loans continue to be Eligible Loans. As a result of a review, a selection of</v>
          </cell>
        </row>
        <row r="89">
          <cell r="A89" t="str">
            <v>Loans may be sold by the Guarantor to Scotiabank, including Loans that have ceased to be Eligible Loans or Loans that are at least 90 days past due or subject to foreclosure. Sales of</v>
          </cell>
        </row>
        <row r="90">
          <cell r="A90" t="str">
            <v>Eligible Loans by the Guarantor that are at least 90 days past due or subject to foreclosure is done on a voluntary basis and the Guarantor is under no obligation to continue such sales or</v>
          </cell>
        </row>
        <row r="91">
          <cell r="A91" t="str">
            <v>notify investors of any discontinuance of such sales. The sale of Loans by the Guarantor that were at least 90 days past due or subject to foreclosure reflected in this Investor Report were</v>
          </cell>
        </row>
        <row r="92">
          <cell r="A92" t="str">
            <v>immaterial to the Covered Bond Portfolio’s overall performance. Refer to Note 13 of Scotiabank’s Form 40-F for the fiscal year ended October 31, 2018 for details on impaired loans and</v>
          </cell>
        </row>
        <row r="93">
          <cell r="A93" t="str">
            <v>Scotiabank’s residential mortgage portfolio.</v>
          </cell>
        </row>
        <row r="96">
          <cell r="A96" t="str">
            <v>(9) Amounts included are inflows net of expenses incurred, such as legal fees, filing fees, and service charges.</v>
          </cell>
        </row>
      </sheetData>
      <sheetData sheetId="3">
        <row r="2">
          <cell r="E2">
            <v>43496</v>
          </cell>
        </row>
        <row r="66">
          <cell r="A66" t="str">
            <v>(1) Each Loan is payable in Canada only and is denominated in Canadian Dollars.</v>
          </cell>
        </row>
        <row r="67">
          <cell r="A67" t="str">
            <v>(2) With respect to STEP Loans, the Current indexed LTV and Original LTV do not include amounts drawn in respect of (i) Other STEP Products, or (ii) Additional STEP Loans which are not yet included in the cover pool, which in each case are secured by the same property.</v>
          </cell>
        </row>
        <row r="68">
          <cell r="A68" t="str">
            <v>(3) With respect to STEP Loans, the Authorized LTV includes amounts drawn or available to be drawn in respect of Other STEP Products and subsequent STEP Loans, which in each case are or will be secured by the same property.</v>
          </cell>
        </row>
        <row r="69">
          <cell r="A69" t="str">
            <v>(4) The indexation methodology as described in footnote (1) on page 3 of this Investor Report.</v>
          </cell>
        </row>
        <row r="70">
          <cell r="A70" t="str">
            <v>(5) Appraisal Value, Original Loan Balance, and Authorized Amount are determined or assessed as of the most recent advance in accordance with the underwriting policies (whether upon origination or renewal of the Eligible Loan,  or subsequently thereto).</v>
          </cell>
        </row>
        <row r="71">
          <cell r="A71" t="str">
            <v>(6) Refer to footnote (6) on page 3 of this Investor Report.</v>
          </cell>
        </row>
      </sheetData>
      <sheetData sheetId="4">
        <row r="8">
          <cell r="C8">
            <v>138835</v>
          </cell>
        </row>
      </sheetData>
      <sheetData sheetId="5">
        <row r="8">
          <cell r="C8">
            <v>21631</v>
          </cell>
        </row>
      </sheetData>
      <sheetData sheetId="6">
        <row r="8">
          <cell r="C8">
            <v>72649765.569999903</v>
          </cell>
        </row>
        <row r="93">
          <cell r="A93" t="str">
            <v>(1) Refer to footnote (6) on page 3 of this Investor Report.</v>
          </cell>
        </row>
        <row r="94">
          <cell r="A94" t="str">
            <v>(2) With respect to STEP Loans, the Current Indexed LTV does not include amounts drawn in respect of (i) Other STEP Products, or (ii) Additional STEP Loans which are not yet included in the cover pool, which in each case are secured by the same property.</v>
          </cell>
        </row>
        <row r="95">
          <cell r="A95" t="str">
            <v>(3) The indexation methodology as described in footnote (1) on page 3 of this Investor Report.</v>
          </cell>
        </row>
        <row r="96">
          <cell r="A96" t="str">
            <v>(4) Percentage Total for "All" Loans is calculated as a percentage of total Loans in the Portfolio while the Percentage Total for each other delinquency measure is calculated as a percentage of Loans within the associated province.</v>
          </cell>
        </row>
        <row r="97">
          <cell r="A97" t="str">
            <v>(5)The methodology used in this table aggregates STEP Loans secured by the same property.</v>
          </cell>
        </row>
      </sheetData>
      <sheetData sheetId="7">
        <row r="10">
          <cell r="B10">
            <v>21901441.079999991</v>
          </cell>
        </row>
        <row r="19">
          <cell r="A19" t="str">
            <v xml:space="preserve"> (1) With respect to STEP Loans, the Current Indexed LTV does not include amounts drawn in respect of (i) Other STEP Products, or (ii) Additional STEP Loans which are not yet included in the cover pool, which in each case are secured by the same property.</v>
          </cell>
        </row>
        <row r="20">
          <cell r="A20" t="str">
            <v>(2) The indexation methodology as described in footnote (1) on page 3 of this Investor Report.</v>
          </cell>
        </row>
        <row r="21">
          <cell r="A21" t="str">
            <v>(3) The methodology used in this table aggregates STEP Loans secured by the same property.</v>
          </cell>
        </row>
      </sheetData>
      <sheetData sheetId="8"/>
      <sheetData sheetId="9"/>
      <sheetData sheetId="10"/>
      <sheetData sheetId="11">
        <row r="3">
          <cell r="C3">
            <v>2.5206789460402299</v>
          </cell>
        </row>
        <row r="12">
          <cell r="C12">
            <v>19728033</v>
          </cell>
        </row>
        <row r="14">
          <cell r="C14">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fo"/>
      <sheetName val="Supplementary Info Con't"/>
      <sheetName val="Calculations"/>
      <sheetName val="Report 1 "/>
      <sheetName val="Report 2 "/>
      <sheetName val="Report 3 "/>
      <sheetName val="Report 4 "/>
      <sheetName val="Report 5 "/>
      <sheetName val="Dynamic"/>
      <sheetName val="Extract "/>
      <sheetName val="Check"/>
      <sheetName val="HTT"/>
    </sheetNames>
    <sheetDataSet>
      <sheetData sheetId="0">
        <row r="1">
          <cell r="B1" t="str">
            <v>Scotiabank Global Registered Covered Bond Program Monthly Investor Report</v>
          </cell>
        </row>
        <row r="2">
          <cell r="B2" t="str">
            <v>Calculation Date:</v>
          </cell>
        </row>
        <row r="3">
          <cell r="B3" t="str">
            <v>Distribution Date:</v>
          </cell>
        </row>
        <row r="21">
          <cell r="A21" t="str">
            <v>Program Information</v>
          </cell>
        </row>
        <row r="23">
          <cell r="A23" t="str">
            <v>Outstanding Covered Bonds</v>
          </cell>
          <cell r="B23" t="str">
            <v>Initial</v>
          </cell>
          <cell r="D23" t="str">
            <v>CAD</v>
          </cell>
        </row>
        <row r="24">
          <cell r="A24" t="str">
            <v>Series</v>
          </cell>
          <cell r="B24" t="str">
            <v>Principal Amount</v>
          </cell>
          <cell r="C24" t="str">
            <v>Exchange Rate</v>
          </cell>
          <cell r="D24" t="str">
            <v>Equivalent</v>
          </cell>
          <cell r="E24" t="str">
            <v xml:space="preserve"> Maturity Date </v>
          </cell>
          <cell r="F24" t="str">
            <v>Coupon Rate</v>
          </cell>
          <cell r="G24" t="str">
            <v>Rate Type</v>
          </cell>
        </row>
        <row r="50">
          <cell r="A50" t="str">
            <v>Series Ratings</v>
          </cell>
          <cell r="B50" t="str">
            <v>Moody's</v>
          </cell>
          <cell r="C50" t="str">
            <v>Fitch</v>
          </cell>
          <cell r="D50" t="str">
            <v>DBRS</v>
          </cell>
        </row>
      </sheetData>
      <sheetData sheetId="1"/>
      <sheetData sheetId="2">
        <row r="7">
          <cell r="D7">
            <v>29648801600</v>
          </cell>
        </row>
      </sheetData>
      <sheetData sheetId="3">
        <row r="2">
          <cell r="E2">
            <v>43433</v>
          </cell>
        </row>
      </sheetData>
      <sheetData sheetId="4">
        <row r="8">
          <cell r="C8">
            <v>140603</v>
          </cell>
        </row>
        <row r="60">
          <cell r="A60" t="str">
            <v>(1) All loans included in the STEP and Non-STEP programs are amortizing.</v>
          </cell>
        </row>
        <row r="61">
          <cell r="A61" t="str">
            <v xml:space="preserve">(2) With respect to STEP Loans, the Current indexed LTV does not include amounts drawn in respect of (i) Other STEP Products, or (ii) Additional STEP Loans which are not yet included in the cover pool, which in each case are secured by the same property. </v>
          </cell>
        </row>
        <row r="63">
          <cell r="A63" t="str">
            <v>(3) The indexation methodology as described in footnote (1) on page 3 of this Investor Report.</v>
          </cell>
        </row>
        <row r="64">
          <cell r="A64" t="str">
            <v>(4) The methodology used in this table aggregates STEP Loans secured by the same property.</v>
          </cell>
        </row>
      </sheetData>
      <sheetData sheetId="5">
        <row r="8">
          <cell r="C8">
            <v>18633</v>
          </cell>
        </row>
      </sheetData>
      <sheetData sheetId="6">
        <row r="7">
          <cell r="P7" t="str">
            <v>80.01-90.00</v>
          </cell>
          <cell r="Q7" t="str">
            <v>90.01-100.00</v>
          </cell>
          <cell r="R7" t="str">
            <v>100.01 and Above</v>
          </cell>
          <cell r="S7" t="str">
            <v>Total</v>
          </cell>
        </row>
      </sheetData>
      <sheetData sheetId="7">
        <row r="10">
          <cell r="B10">
            <v>25416491.85000002</v>
          </cell>
        </row>
      </sheetData>
      <sheetData sheetId="8"/>
      <sheetData sheetId="9"/>
      <sheetData sheetId="10"/>
      <sheetData sheetId="11">
        <row r="3">
          <cell r="C3">
            <v>2.6393169579543518</v>
          </cell>
        </row>
        <row r="13">
          <cell r="C13">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fo"/>
      <sheetName val="Supplementary Info Con't"/>
      <sheetName val="Calculations"/>
      <sheetName val="Report P1 "/>
      <sheetName val="Report P2 "/>
      <sheetName val="Report P3 "/>
      <sheetName val="Report P4 "/>
      <sheetName val="Report P5 "/>
      <sheetName val="Dynamic"/>
      <sheetName val="Extract "/>
      <sheetName val="Check"/>
      <sheetName val="HTT"/>
    </sheetNames>
    <sheetDataSet>
      <sheetData sheetId="0">
        <row r="47">
          <cell r="D47">
            <v>41143606192.751221</v>
          </cell>
        </row>
      </sheetData>
      <sheetData sheetId="1"/>
      <sheetData sheetId="2">
        <row r="2">
          <cell r="D2">
            <v>43524</v>
          </cell>
        </row>
        <row r="3">
          <cell r="D3">
            <v>43539</v>
          </cell>
        </row>
        <row r="9">
          <cell r="D9">
            <v>37829243617.979874</v>
          </cell>
        </row>
        <row r="11">
          <cell r="D11">
            <v>271175690.37</v>
          </cell>
        </row>
        <row r="16">
          <cell r="D16">
            <v>433186638.07671225</v>
          </cell>
        </row>
        <row r="17">
          <cell r="D17">
            <v>37667232670.273163</v>
          </cell>
        </row>
        <row r="19">
          <cell r="D19" t="str">
            <v>PASS</v>
          </cell>
        </row>
        <row r="23">
          <cell r="D23">
            <v>1.03</v>
          </cell>
        </row>
        <row r="24">
          <cell r="D24">
            <v>1.0467239297990503</v>
          </cell>
        </row>
        <row r="29">
          <cell r="D29">
            <v>29631654742.535412</v>
          </cell>
        </row>
        <row r="31">
          <cell r="D31">
            <v>39408172869.059998</v>
          </cell>
        </row>
        <row r="34">
          <cell r="D34">
            <v>271175690.37</v>
          </cell>
        </row>
        <row r="40">
          <cell r="D40">
            <v>39679348559.43</v>
          </cell>
        </row>
        <row r="45">
          <cell r="D45">
            <v>30067683004.24987</v>
          </cell>
        </row>
        <row r="46">
          <cell r="D46">
            <v>10457766438.850128</v>
          </cell>
        </row>
        <row r="47">
          <cell r="D47">
            <v>40525449443.099998</v>
          </cell>
        </row>
        <row r="53">
          <cell r="A53">
            <v>43524</v>
          </cell>
        </row>
      </sheetData>
      <sheetData sheetId="3"/>
      <sheetData sheetId="4"/>
      <sheetData sheetId="5"/>
      <sheetData sheetId="6"/>
      <sheetData sheetId="7"/>
      <sheetData sheetId="8"/>
      <sheetData sheetId="9"/>
      <sheetData sheetId="10"/>
      <sheetData sheetId="11">
        <row r="5">
          <cell r="C5">
            <v>3754160000</v>
          </cell>
        </row>
        <row r="6">
          <cell r="C6">
            <v>3502100000</v>
          </cell>
          <cell r="D6">
            <v>3754160000</v>
          </cell>
        </row>
        <row r="7">
          <cell r="C7">
            <v>10476945000</v>
          </cell>
          <cell r="D7">
            <v>3502100000</v>
          </cell>
        </row>
        <row r="8">
          <cell r="C8">
            <v>2922430000</v>
          </cell>
          <cell r="D8">
            <v>10476945000</v>
          </cell>
        </row>
        <row r="9">
          <cell r="C9">
            <v>5645600000</v>
          </cell>
          <cell r="D9">
            <v>2922430000</v>
          </cell>
        </row>
        <row r="10">
          <cell r="C10">
            <v>2143557500</v>
          </cell>
          <cell r="D10">
            <v>7789157500</v>
          </cell>
        </row>
        <row r="11">
          <cell r="C11">
            <v>280721600</v>
          </cell>
          <cell r="D11">
            <v>280721600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cotiabank.com/ca/en/about/investors-shareholders/funding-programs/scotiabank-global-registered-covered-bond-program.html" TargetMode="External"/><Relationship Id="rId5" Type="http://schemas.openxmlformats.org/officeDocument/2006/relationships/hyperlink" Target="https://www.coveredbondlabel.com/issuer/143/" TargetMode="External"/><Relationship Id="rId4" Type="http://schemas.openxmlformats.org/officeDocument/2006/relationships/hyperlink" Target="https://coveredbondlabel.co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5" sqref="A25"/>
    </sheetView>
  </sheetViews>
  <sheetFormatPr defaultColWidth="9.140625" defaultRowHeight="15" x14ac:dyDescent="0.25"/>
  <cols>
    <col min="1" max="1" width="242" style="2" customWidth="1"/>
    <col min="2" max="16384" width="9.140625" style="2"/>
  </cols>
  <sheetData>
    <row r="1" spans="1:1" ht="31.5" x14ac:dyDescent="0.25">
      <c r="A1" s="19" t="s">
        <v>964</v>
      </c>
    </row>
    <row r="3" spans="1:1" x14ac:dyDescent="0.25">
      <c r="A3" s="76"/>
    </row>
    <row r="4" spans="1:1" ht="34.5" x14ac:dyDescent="0.25">
      <c r="A4" s="77" t="s">
        <v>965</v>
      </c>
    </row>
    <row r="5" spans="1:1" ht="34.5" x14ac:dyDescent="0.25">
      <c r="A5" s="77" t="s">
        <v>966</v>
      </c>
    </row>
    <row r="6" spans="1:1" ht="34.5" x14ac:dyDescent="0.25">
      <c r="A6" s="77" t="s">
        <v>967</v>
      </c>
    </row>
    <row r="7" spans="1:1" ht="17.25" x14ac:dyDescent="0.25">
      <c r="A7" s="77"/>
    </row>
    <row r="8" spans="1:1" ht="18.75" x14ac:dyDescent="0.25">
      <c r="A8" s="78" t="s">
        <v>968</v>
      </c>
    </row>
    <row r="9" spans="1:1" ht="34.5" x14ac:dyDescent="0.3">
      <c r="A9" s="87" t="s">
        <v>1131</v>
      </c>
    </row>
    <row r="10" spans="1:1" ht="69" x14ac:dyDescent="0.25">
      <c r="A10" s="80" t="s">
        <v>969</v>
      </c>
    </row>
    <row r="11" spans="1:1" ht="34.5" x14ac:dyDescent="0.25">
      <c r="A11" s="80" t="s">
        <v>970</v>
      </c>
    </row>
    <row r="12" spans="1:1" ht="17.25" x14ac:dyDescent="0.25">
      <c r="A12" s="80" t="s">
        <v>971</v>
      </c>
    </row>
    <row r="13" spans="1:1" ht="17.25" x14ac:dyDescent="0.25">
      <c r="A13" s="80" t="s">
        <v>972</v>
      </c>
    </row>
    <row r="14" spans="1:1" ht="34.5" x14ac:dyDescent="0.25">
      <c r="A14" s="80" t="s">
        <v>973</v>
      </c>
    </row>
    <row r="15" spans="1:1" ht="17.25" x14ac:dyDescent="0.25">
      <c r="A15" s="80"/>
    </row>
    <row r="16" spans="1:1" ht="18.75" x14ac:dyDescent="0.25">
      <c r="A16" s="78" t="s">
        <v>974</v>
      </c>
    </row>
    <row r="17" spans="1:1" ht="17.25" x14ac:dyDescent="0.25">
      <c r="A17" s="81" t="s">
        <v>975</v>
      </c>
    </row>
    <row r="18" spans="1:1" ht="34.5" x14ac:dyDescent="0.25">
      <c r="A18" s="82" t="s">
        <v>976</v>
      </c>
    </row>
    <row r="19" spans="1:1" ht="34.5" x14ac:dyDescent="0.25">
      <c r="A19" s="82" t="s">
        <v>977</v>
      </c>
    </row>
    <row r="20" spans="1:1" ht="51.75" x14ac:dyDescent="0.25">
      <c r="A20" s="82" t="s">
        <v>978</v>
      </c>
    </row>
    <row r="21" spans="1:1" ht="86.25" x14ac:dyDescent="0.25">
      <c r="A21" s="82" t="s">
        <v>979</v>
      </c>
    </row>
    <row r="22" spans="1:1" ht="51.75" x14ac:dyDescent="0.25">
      <c r="A22" s="82" t="s">
        <v>980</v>
      </c>
    </row>
    <row r="23" spans="1:1" ht="34.5" x14ac:dyDescent="0.25">
      <c r="A23" s="82" t="s">
        <v>981</v>
      </c>
    </row>
    <row r="24" spans="1:1" ht="17.25" x14ac:dyDescent="0.25">
      <c r="A24" s="82" t="s">
        <v>982</v>
      </c>
    </row>
    <row r="25" spans="1:1" ht="17.25" x14ac:dyDescent="0.25">
      <c r="A25" s="81" t="s">
        <v>983</v>
      </c>
    </row>
    <row r="26" spans="1:1" ht="51.75" x14ac:dyDescent="0.3">
      <c r="A26" s="83" t="s">
        <v>984</v>
      </c>
    </row>
    <row r="27" spans="1:1" ht="17.25" x14ac:dyDescent="0.3">
      <c r="A27" s="83" t="s">
        <v>985</v>
      </c>
    </row>
    <row r="28" spans="1:1" ht="17.25" x14ac:dyDescent="0.25">
      <c r="A28" s="81" t="s">
        <v>986</v>
      </c>
    </row>
    <row r="29" spans="1:1" ht="34.5" x14ac:dyDescent="0.25">
      <c r="A29" s="82" t="s">
        <v>987</v>
      </c>
    </row>
    <row r="30" spans="1:1" ht="34.5" x14ac:dyDescent="0.25">
      <c r="A30" s="82" t="s">
        <v>988</v>
      </c>
    </row>
    <row r="31" spans="1:1" ht="34.5" x14ac:dyDescent="0.25">
      <c r="A31" s="82" t="s">
        <v>989</v>
      </c>
    </row>
    <row r="32" spans="1:1" ht="34.5" x14ac:dyDescent="0.25">
      <c r="A32" s="82" t="s">
        <v>990</v>
      </c>
    </row>
    <row r="33" spans="1:1" ht="17.25" x14ac:dyDescent="0.25">
      <c r="A33" s="82"/>
    </row>
    <row r="34" spans="1:1" ht="18.75" x14ac:dyDescent="0.25">
      <c r="A34" s="78" t="s">
        <v>991</v>
      </c>
    </row>
    <row r="35" spans="1:1" ht="17.25" x14ac:dyDescent="0.25">
      <c r="A35" s="81" t="s">
        <v>992</v>
      </c>
    </row>
    <row r="36" spans="1:1" ht="34.5" x14ac:dyDescent="0.25">
      <c r="A36" s="82" t="s">
        <v>993</v>
      </c>
    </row>
    <row r="37" spans="1:1" ht="34.5" x14ac:dyDescent="0.25">
      <c r="A37" s="82" t="s">
        <v>994</v>
      </c>
    </row>
    <row r="38" spans="1:1" ht="34.5" x14ac:dyDescent="0.25">
      <c r="A38" s="82" t="s">
        <v>995</v>
      </c>
    </row>
    <row r="39" spans="1:1" ht="17.25" x14ac:dyDescent="0.25">
      <c r="A39" s="82" t="s">
        <v>996</v>
      </c>
    </row>
    <row r="40" spans="1:1" ht="34.5" x14ac:dyDescent="0.25">
      <c r="A40" s="82" t="s">
        <v>997</v>
      </c>
    </row>
    <row r="41" spans="1:1" ht="17.25" x14ac:dyDescent="0.25">
      <c r="A41" s="81" t="s">
        <v>998</v>
      </c>
    </row>
    <row r="42" spans="1:1" ht="17.25" x14ac:dyDescent="0.25">
      <c r="A42" s="82" t="s">
        <v>999</v>
      </c>
    </row>
    <row r="43" spans="1:1" ht="17.25" x14ac:dyDescent="0.3">
      <c r="A43" s="83" t="s">
        <v>1000</v>
      </c>
    </row>
    <row r="44" spans="1:1" ht="17.25" x14ac:dyDescent="0.25">
      <c r="A44" s="81" t="s">
        <v>1001</v>
      </c>
    </row>
    <row r="45" spans="1:1" ht="34.5" x14ac:dyDescent="0.3">
      <c r="A45" s="83" t="s">
        <v>1002</v>
      </c>
    </row>
    <row r="46" spans="1:1" ht="34.5" x14ac:dyDescent="0.25">
      <c r="A46" s="82" t="s">
        <v>1003</v>
      </c>
    </row>
    <row r="47" spans="1:1" ht="34.5" x14ac:dyDescent="0.25">
      <c r="A47" s="82" t="s">
        <v>1004</v>
      </c>
    </row>
    <row r="48" spans="1:1" ht="17.25" x14ac:dyDescent="0.25">
      <c r="A48" s="82" t="s">
        <v>1005</v>
      </c>
    </row>
    <row r="49" spans="1:1" ht="17.25" x14ac:dyDescent="0.3">
      <c r="A49" s="83" t="s">
        <v>1006</v>
      </c>
    </row>
    <row r="50" spans="1:1" ht="17.25" x14ac:dyDescent="0.25">
      <c r="A50" s="81" t="s">
        <v>1007</v>
      </c>
    </row>
    <row r="51" spans="1:1" ht="34.5" x14ac:dyDescent="0.3">
      <c r="A51" s="83" t="s">
        <v>1008</v>
      </c>
    </row>
    <row r="52" spans="1:1" ht="17.25" x14ac:dyDescent="0.25">
      <c r="A52" s="82" t="s">
        <v>1009</v>
      </c>
    </row>
    <row r="53" spans="1:1" ht="34.5" x14ac:dyDescent="0.3">
      <c r="A53" s="83" t="s">
        <v>1010</v>
      </c>
    </row>
    <row r="54" spans="1:1" ht="17.25" x14ac:dyDescent="0.25">
      <c r="A54" s="81" t="s">
        <v>1011</v>
      </c>
    </row>
    <row r="55" spans="1:1" ht="17.25" x14ac:dyDescent="0.3">
      <c r="A55" s="83" t="s">
        <v>1012</v>
      </c>
    </row>
    <row r="56" spans="1:1" ht="34.5" x14ac:dyDescent="0.25">
      <c r="A56" s="82" t="s">
        <v>1013</v>
      </c>
    </row>
    <row r="57" spans="1:1" ht="17.25" x14ac:dyDescent="0.25">
      <c r="A57" s="82" t="s">
        <v>1014</v>
      </c>
    </row>
    <row r="58" spans="1:1" ht="17.25" x14ac:dyDescent="0.25">
      <c r="A58" s="82" t="s">
        <v>1015</v>
      </c>
    </row>
    <row r="59" spans="1:1" ht="17.25" x14ac:dyDescent="0.25">
      <c r="A59" s="81" t="s">
        <v>1016</v>
      </c>
    </row>
    <row r="60" spans="1:1" ht="34.5" x14ac:dyDescent="0.25">
      <c r="A60" s="82" t="s">
        <v>1017</v>
      </c>
    </row>
    <row r="61" spans="1:1" ht="17.25" x14ac:dyDescent="0.25">
      <c r="A61" s="84"/>
    </row>
    <row r="62" spans="1:1" ht="18.75" x14ac:dyDescent="0.25">
      <c r="A62" s="78" t="s">
        <v>1018</v>
      </c>
    </row>
    <row r="63" spans="1:1" ht="17.25" x14ac:dyDescent="0.25">
      <c r="A63" s="81" t="s">
        <v>1019</v>
      </c>
    </row>
    <row r="64" spans="1:1" ht="34.5" x14ac:dyDescent="0.25">
      <c r="A64" s="82" t="s">
        <v>1020</v>
      </c>
    </row>
    <row r="65" spans="1:1" ht="17.25" x14ac:dyDescent="0.25">
      <c r="A65" s="82" t="s">
        <v>1021</v>
      </c>
    </row>
    <row r="66" spans="1:1" ht="34.5" x14ac:dyDescent="0.25">
      <c r="A66" s="80" t="s">
        <v>1022</v>
      </c>
    </row>
    <row r="67" spans="1:1" ht="34.5" x14ac:dyDescent="0.25">
      <c r="A67" s="80" t="s">
        <v>1023</v>
      </c>
    </row>
    <row r="68" spans="1:1" ht="34.5" x14ac:dyDescent="0.25">
      <c r="A68" s="80" t="s">
        <v>1024</v>
      </c>
    </row>
    <row r="69" spans="1:1" ht="17.25" x14ac:dyDescent="0.25">
      <c r="A69" s="85" t="s">
        <v>1025</v>
      </c>
    </row>
    <row r="70" spans="1:1" ht="51.75" x14ac:dyDescent="0.25">
      <c r="A70" s="80" t="s">
        <v>1026</v>
      </c>
    </row>
    <row r="71" spans="1:1" ht="17.25" x14ac:dyDescent="0.25">
      <c r="A71" s="80" t="s">
        <v>1027</v>
      </c>
    </row>
    <row r="72" spans="1:1" ht="17.25" x14ac:dyDescent="0.25">
      <c r="A72" s="85" t="s">
        <v>1028</v>
      </c>
    </row>
    <row r="73" spans="1:1" ht="17.25" x14ac:dyDescent="0.25">
      <c r="A73" s="80" t="s">
        <v>1029</v>
      </c>
    </row>
    <row r="74" spans="1:1" ht="17.25" x14ac:dyDescent="0.25">
      <c r="A74" s="85" t="s">
        <v>1030</v>
      </c>
    </row>
    <row r="75" spans="1:1" ht="34.5" x14ac:dyDescent="0.25">
      <c r="A75" s="80" t="s">
        <v>1031</v>
      </c>
    </row>
    <row r="76" spans="1:1" ht="17.25" x14ac:dyDescent="0.25">
      <c r="A76" s="80" t="s">
        <v>1032</v>
      </c>
    </row>
    <row r="77" spans="1:1" ht="51.75" x14ac:dyDescent="0.25">
      <c r="A77" s="80" t="s">
        <v>1033</v>
      </c>
    </row>
    <row r="78" spans="1:1" ht="17.25" x14ac:dyDescent="0.25">
      <c r="A78" s="85" t="s">
        <v>1034</v>
      </c>
    </row>
    <row r="79" spans="1:1" ht="17.25" x14ac:dyDescent="0.3">
      <c r="A79" s="79" t="s">
        <v>1035</v>
      </c>
    </row>
    <row r="80" spans="1:1" ht="17.25" x14ac:dyDescent="0.25">
      <c r="A80" s="85" t="s">
        <v>1036</v>
      </c>
    </row>
    <row r="81" spans="1:1" ht="34.5" x14ac:dyDescent="0.25">
      <c r="A81" s="80" t="s">
        <v>1037</v>
      </c>
    </row>
    <row r="82" spans="1:1" ht="34.5" x14ac:dyDescent="0.25">
      <c r="A82" s="80" t="s">
        <v>1038</v>
      </c>
    </row>
    <row r="83" spans="1:1" ht="34.5" x14ac:dyDescent="0.25">
      <c r="A83" s="80" t="s">
        <v>1039</v>
      </c>
    </row>
    <row r="84" spans="1:1" ht="34.5" x14ac:dyDescent="0.25">
      <c r="A84" s="80" t="s">
        <v>1040</v>
      </c>
    </row>
    <row r="85" spans="1:1" ht="34.5" x14ac:dyDescent="0.25">
      <c r="A85" s="80" t="s">
        <v>1041</v>
      </c>
    </row>
    <row r="86" spans="1:1" ht="17.25" x14ac:dyDescent="0.25">
      <c r="A86" s="85" t="s">
        <v>1042</v>
      </c>
    </row>
    <row r="87" spans="1:1" ht="17.25" x14ac:dyDescent="0.25">
      <c r="A87" s="80" t="s">
        <v>1043</v>
      </c>
    </row>
    <row r="88" spans="1:1" ht="34.5" x14ac:dyDescent="0.25">
      <c r="A88" s="80" t="s">
        <v>1044</v>
      </c>
    </row>
    <row r="89" spans="1:1" ht="17.25" x14ac:dyDescent="0.25">
      <c r="A89" s="85" t="s">
        <v>1045</v>
      </c>
    </row>
    <row r="90" spans="1:1" ht="34.5" x14ac:dyDescent="0.25">
      <c r="A90" s="80" t="s">
        <v>1046</v>
      </c>
    </row>
    <row r="91" spans="1:1" ht="17.25" x14ac:dyDescent="0.25">
      <c r="A91" s="85" t="s">
        <v>1047</v>
      </c>
    </row>
    <row r="92" spans="1:1" ht="17.25" x14ac:dyDescent="0.3">
      <c r="A92" s="79" t="s">
        <v>1048</v>
      </c>
    </row>
    <row r="93" spans="1:1" ht="17.25" x14ac:dyDescent="0.25">
      <c r="A93" s="80" t="s">
        <v>1049</v>
      </c>
    </row>
    <row r="94" spans="1:1" ht="17.25" x14ac:dyDescent="0.25">
      <c r="A94" s="80"/>
    </row>
    <row r="95" spans="1:1" ht="18.75" x14ac:dyDescent="0.25">
      <c r="A95" s="78" t="s">
        <v>1050</v>
      </c>
    </row>
    <row r="96" spans="1:1" ht="34.5" x14ac:dyDescent="0.3">
      <c r="A96" s="79" t="s">
        <v>1051</v>
      </c>
    </row>
    <row r="97" spans="1:1" ht="17.25" x14ac:dyDescent="0.3">
      <c r="A97" s="79" t="s">
        <v>1052</v>
      </c>
    </row>
    <row r="98" spans="1:1" ht="17.25" x14ac:dyDescent="0.25">
      <c r="A98" s="85" t="s">
        <v>1053</v>
      </c>
    </row>
    <row r="99" spans="1:1" ht="17.25" x14ac:dyDescent="0.25">
      <c r="A99" s="77" t="s">
        <v>1054</v>
      </c>
    </row>
    <row r="100" spans="1:1" ht="17.25" x14ac:dyDescent="0.25">
      <c r="A100" s="80" t="s">
        <v>1055</v>
      </c>
    </row>
    <row r="101" spans="1:1" ht="17.25" x14ac:dyDescent="0.25">
      <c r="A101" s="80" t="s">
        <v>1056</v>
      </c>
    </row>
    <row r="102" spans="1:1" ht="17.25" x14ac:dyDescent="0.25">
      <c r="A102" s="80" t="s">
        <v>1057</v>
      </c>
    </row>
    <row r="103" spans="1:1" ht="17.25" x14ac:dyDescent="0.25">
      <c r="A103" s="80" t="s">
        <v>1058</v>
      </c>
    </row>
    <row r="104" spans="1:1" ht="34.5" x14ac:dyDescent="0.25">
      <c r="A104" s="80" t="s">
        <v>1059</v>
      </c>
    </row>
    <row r="105" spans="1:1" ht="17.25" x14ac:dyDescent="0.25">
      <c r="A105" s="77" t="s">
        <v>1060</v>
      </c>
    </row>
    <row r="106" spans="1:1" ht="17.25" x14ac:dyDescent="0.25">
      <c r="A106" s="80" t="s">
        <v>1061</v>
      </c>
    </row>
    <row r="107" spans="1:1" ht="17.25" x14ac:dyDescent="0.25">
      <c r="A107" s="80" t="s">
        <v>1062</v>
      </c>
    </row>
    <row r="108" spans="1:1" ht="17.25" x14ac:dyDescent="0.25">
      <c r="A108" s="80" t="s">
        <v>1063</v>
      </c>
    </row>
    <row r="109" spans="1:1" ht="17.25" x14ac:dyDescent="0.25">
      <c r="A109" s="80" t="s">
        <v>1064</v>
      </c>
    </row>
    <row r="110" spans="1:1" ht="17.25" x14ac:dyDescent="0.25">
      <c r="A110" s="80" t="s">
        <v>1065</v>
      </c>
    </row>
    <row r="111" spans="1:1" ht="17.25" x14ac:dyDescent="0.25">
      <c r="A111" s="80" t="s">
        <v>1066</v>
      </c>
    </row>
    <row r="112" spans="1:1" ht="17.25" x14ac:dyDescent="0.25">
      <c r="A112" s="85" t="s">
        <v>1067</v>
      </c>
    </row>
    <row r="113" spans="1:1" ht="17.25" x14ac:dyDescent="0.25">
      <c r="A113" s="80" t="s">
        <v>1068</v>
      </c>
    </row>
    <row r="114" spans="1:1" ht="17.25" x14ac:dyDescent="0.25">
      <c r="A114" s="77" t="s">
        <v>1069</v>
      </c>
    </row>
    <row r="115" spans="1:1" ht="17.25" x14ac:dyDescent="0.25">
      <c r="A115" s="80" t="s">
        <v>1070</v>
      </c>
    </row>
    <row r="116" spans="1:1" ht="17.25" x14ac:dyDescent="0.25">
      <c r="A116" s="80" t="s">
        <v>1071</v>
      </c>
    </row>
    <row r="117" spans="1:1" ht="17.25" x14ac:dyDescent="0.25">
      <c r="A117" s="77" t="s">
        <v>1072</v>
      </c>
    </row>
    <row r="118" spans="1:1" ht="17.25" x14ac:dyDescent="0.25">
      <c r="A118" s="80" t="s">
        <v>1073</v>
      </c>
    </row>
    <row r="119" spans="1:1" ht="17.25" x14ac:dyDescent="0.25">
      <c r="A119" s="80" t="s">
        <v>1074</v>
      </c>
    </row>
    <row r="120" spans="1:1" ht="17.25" x14ac:dyDescent="0.25">
      <c r="A120" s="80" t="s">
        <v>1075</v>
      </c>
    </row>
    <row r="121" spans="1:1" ht="17.25" x14ac:dyDescent="0.25">
      <c r="A121" s="85" t="s">
        <v>1076</v>
      </c>
    </row>
    <row r="122" spans="1:1" ht="17.25" x14ac:dyDescent="0.25">
      <c r="A122" s="77" t="s">
        <v>1077</v>
      </c>
    </row>
    <row r="123" spans="1:1" ht="17.25" x14ac:dyDescent="0.25">
      <c r="A123" s="77" t="s">
        <v>1078</v>
      </c>
    </row>
    <row r="124" spans="1:1" ht="17.25" x14ac:dyDescent="0.25">
      <c r="A124" s="80" t="s">
        <v>1079</v>
      </c>
    </row>
    <row r="125" spans="1:1" ht="17.25" x14ac:dyDescent="0.25">
      <c r="A125" s="80" t="s">
        <v>1080</v>
      </c>
    </row>
    <row r="126" spans="1:1" ht="17.25" x14ac:dyDescent="0.25">
      <c r="A126" s="80" t="s">
        <v>1081</v>
      </c>
    </row>
    <row r="127" spans="1:1" ht="17.25" x14ac:dyDescent="0.25">
      <c r="A127" s="80" t="s">
        <v>1082</v>
      </c>
    </row>
    <row r="128" spans="1:1" ht="17.25" x14ac:dyDescent="0.25">
      <c r="A128" s="80" t="s">
        <v>1083</v>
      </c>
    </row>
    <row r="129" spans="1:1" ht="17.25" x14ac:dyDescent="0.25">
      <c r="A129" s="85" t="s">
        <v>1084</v>
      </c>
    </row>
    <row r="130" spans="1:1" ht="34.5" x14ac:dyDescent="0.25">
      <c r="A130" s="80" t="s">
        <v>1085</v>
      </c>
    </row>
    <row r="131" spans="1:1" ht="69" x14ac:dyDescent="0.25">
      <c r="A131" s="80" t="s">
        <v>1086</v>
      </c>
    </row>
    <row r="132" spans="1:1" ht="34.5" x14ac:dyDescent="0.25">
      <c r="A132" s="80" t="s">
        <v>1087</v>
      </c>
    </row>
    <row r="133" spans="1:1" ht="17.25" x14ac:dyDescent="0.25">
      <c r="A133" s="85" t="s">
        <v>1088</v>
      </c>
    </row>
    <row r="134" spans="1:1" ht="34.5" x14ac:dyDescent="0.25">
      <c r="A134" s="77" t="s">
        <v>1089</v>
      </c>
    </row>
    <row r="135" spans="1:1" ht="17.25" x14ac:dyDescent="0.25">
      <c r="A135" s="77"/>
    </row>
    <row r="136" spans="1:1" ht="18.75" x14ac:dyDescent="0.25">
      <c r="A136" s="78" t="s">
        <v>1090</v>
      </c>
    </row>
    <row r="137" spans="1:1" ht="17.25" x14ac:dyDescent="0.25">
      <c r="A137" s="80" t="s">
        <v>1091</v>
      </c>
    </row>
    <row r="138" spans="1:1" ht="34.5" x14ac:dyDescent="0.25">
      <c r="A138" s="82" t="s">
        <v>1092</v>
      </c>
    </row>
    <row r="139" spans="1:1" ht="34.5" x14ac:dyDescent="0.25">
      <c r="A139" s="82" t="s">
        <v>1093</v>
      </c>
    </row>
    <row r="140" spans="1:1" ht="17.25" x14ac:dyDescent="0.25">
      <c r="A140" s="81" t="s">
        <v>1094</v>
      </c>
    </row>
    <row r="141" spans="1:1" ht="17.25" x14ac:dyDescent="0.25">
      <c r="A141" s="86" t="s">
        <v>1095</v>
      </c>
    </row>
    <row r="142" spans="1:1" ht="34.5" x14ac:dyDescent="0.3">
      <c r="A142" s="83" t="s">
        <v>1096</v>
      </c>
    </row>
    <row r="143" spans="1:1" ht="17.25" x14ac:dyDescent="0.25">
      <c r="A143" s="82" t="s">
        <v>1097</v>
      </c>
    </row>
    <row r="144" spans="1:1" ht="17.25" x14ac:dyDescent="0.25">
      <c r="A144" s="82" t="s">
        <v>1098</v>
      </c>
    </row>
    <row r="145" spans="1:1" ht="17.25" x14ac:dyDescent="0.25">
      <c r="A145" s="86" t="s">
        <v>1099</v>
      </c>
    </row>
    <row r="146" spans="1:1" ht="17.25" x14ac:dyDescent="0.25">
      <c r="A146" s="81" t="s">
        <v>1100</v>
      </c>
    </row>
    <row r="147" spans="1:1" ht="17.25" x14ac:dyDescent="0.25">
      <c r="A147" s="86" t="s">
        <v>1101</v>
      </c>
    </row>
    <row r="148" spans="1:1" ht="17.25" x14ac:dyDescent="0.25">
      <c r="A148" s="82" t="s">
        <v>1102</v>
      </c>
    </row>
    <row r="149" spans="1:1" ht="17.25" x14ac:dyDescent="0.25">
      <c r="A149" s="82" t="s">
        <v>1103</v>
      </c>
    </row>
    <row r="150" spans="1:1" ht="17.25" x14ac:dyDescent="0.25">
      <c r="A150" s="82" t="s">
        <v>1104</v>
      </c>
    </row>
    <row r="151" spans="1:1" ht="34.5" x14ac:dyDescent="0.25">
      <c r="A151" s="86" t="s">
        <v>1105</v>
      </c>
    </row>
    <row r="152" spans="1:1" ht="17.25" x14ac:dyDescent="0.25">
      <c r="A152" s="81" t="s">
        <v>1106</v>
      </c>
    </row>
    <row r="153" spans="1:1" ht="17.25" x14ac:dyDescent="0.25">
      <c r="A153" s="82" t="s">
        <v>1107</v>
      </c>
    </row>
    <row r="154" spans="1:1" ht="17.25" x14ac:dyDescent="0.25">
      <c r="A154" s="82" t="s">
        <v>1108</v>
      </c>
    </row>
    <row r="155" spans="1:1" ht="17.25" x14ac:dyDescent="0.25">
      <c r="A155" s="82" t="s">
        <v>1109</v>
      </c>
    </row>
    <row r="156" spans="1:1" ht="17.25" x14ac:dyDescent="0.25">
      <c r="A156" s="82" t="s">
        <v>1110</v>
      </c>
    </row>
    <row r="157" spans="1:1" ht="34.5" x14ac:dyDescent="0.25">
      <c r="A157" s="82" t="s">
        <v>1111</v>
      </c>
    </row>
    <row r="158" spans="1:1" ht="34.5" x14ac:dyDescent="0.25">
      <c r="A158" s="82" t="s">
        <v>1112</v>
      </c>
    </row>
    <row r="159" spans="1:1" ht="17.25" x14ac:dyDescent="0.25">
      <c r="A159" s="81" t="s">
        <v>1113</v>
      </c>
    </row>
    <row r="160" spans="1:1" ht="34.5" x14ac:dyDescent="0.25">
      <c r="A160" s="82" t="s">
        <v>1114</v>
      </c>
    </row>
    <row r="161" spans="1:1" ht="34.5" x14ac:dyDescent="0.25">
      <c r="A161" s="82" t="s">
        <v>1115</v>
      </c>
    </row>
    <row r="162" spans="1:1" ht="17.25" x14ac:dyDescent="0.25">
      <c r="A162" s="82" t="s">
        <v>1116</v>
      </c>
    </row>
    <row r="163" spans="1:1" ht="17.25" x14ac:dyDescent="0.25">
      <c r="A163" s="81" t="s">
        <v>1117</v>
      </c>
    </row>
    <row r="164" spans="1:1" ht="34.5" x14ac:dyDescent="0.3">
      <c r="A164" s="88" t="s">
        <v>1132</v>
      </c>
    </row>
    <row r="165" spans="1:1" ht="34.5" x14ac:dyDescent="0.25">
      <c r="A165" s="82" t="s">
        <v>1118</v>
      </c>
    </row>
    <row r="166" spans="1:1" ht="17.25" x14ac:dyDescent="0.25">
      <c r="A166" s="81" t="s">
        <v>1119</v>
      </c>
    </row>
    <row r="167" spans="1:1" ht="17.25" x14ac:dyDescent="0.25">
      <c r="A167" s="82" t="s">
        <v>1120</v>
      </c>
    </row>
    <row r="168" spans="1:1" ht="17.25" x14ac:dyDescent="0.25">
      <c r="A168" s="81" t="s">
        <v>1121</v>
      </c>
    </row>
    <row r="169" spans="1:1" ht="17.25" x14ac:dyDescent="0.3">
      <c r="A169" s="83" t="s">
        <v>1122</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80" zoomScaleNormal="80" workbookViewId="0">
      <selection activeCell="D44" sqref="D44"/>
    </sheetView>
  </sheetViews>
  <sheetFormatPr defaultRowHeight="15" x14ac:dyDescent="0.25"/>
  <cols>
    <col min="1" max="1" width="9.140625" style="2"/>
    <col min="2" max="2" width="12.42578125" style="2" customWidth="1"/>
    <col min="3" max="3" width="8.28515625" style="2" customWidth="1"/>
    <col min="4" max="4" width="12.42578125" style="2" customWidth="1"/>
    <col min="5" max="5" width="9.28515625" style="2" customWidth="1"/>
    <col min="6" max="6" width="20.7109375" style="2" customWidth="1"/>
    <col min="7" max="7" width="19" style="2"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28.5" customHeight="1" x14ac:dyDescent="0.25">
      <c r="B5" s="6"/>
      <c r="D5" s="515" t="s">
        <v>13</v>
      </c>
      <c r="E5" s="515"/>
      <c r="F5" s="515"/>
      <c r="G5" s="515"/>
      <c r="H5" s="515"/>
      <c r="I5" s="444"/>
      <c r="J5" s="8"/>
    </row>
    <row r="6" spans="2:10" ht="41.25" customHeight="1" x14ac:dyDescent="0.25">
      <c r="B6" s="6"/>
      <c r="C6" s="7"/>
      <c r="D6" s="516" t="s">
        <v>1482</v>
      </c>
      <c r="E6" s="516"/>
      <c r="F6" s="516"/>
      <c r="G6" s="516"/>
      <c r="H6" s="516"/>
      <c r="I6" s="7"/>
      <c r="J6" s="8"/>
    </row>
    <row r="7" spans="2:10" ht="25.5" customHeight="1" x14ac:dyDescent="0.25">
      <c r="B7" s="6"/>
      <c r="C7" s="7"/>
      <c r="D7" s="517" t="s">
        <v>12</v>
      </c>
      <c r="E7" s="517"/>
      <c r="F7" s="517"/>
      <c r="G7" s="517"/>
      <c r="H7" s="517"/>
      <c r="I7" s="7"/>
      <c r="J7" s="8"/>
    </row>
    <row r="8" spans="2:10" ht="33.75" customHeight="1" x14ac:dyDescent="0.25">
      <c r="B8" s="6"/>
      <c r="C8" s="7"/>
      <c r="D8" s="517" t="s">
        <v>1477</v>
      </c>
      <c r="E8" s="517"/>
      <c r="F8" s="517"/>
      <c r="G8" s="517"/>
      <c r="H8" s="517"/>
      <c r="I8" s="7"/>
      <c r="J8" s="8"/>
    </row>
    <row r="9" spans="2:10" ht="21" x14ac:dyDescent="0.35">
      <c r="B9" s="6"/>
      <c r="C9" s="7"/>
      <c r="D9" s="7"/>
      <c r="E9" s="518" t="s">
        <v>1478</v>
      </c>
      <c r="F9" s="518"/>
      <c r="G9" s="445">
        <f>'D1. NTT'!C3</f>
        <v>43539</v>
      </c>
      <c r="H9" s="7"/>
      <c r="I9" s="7"/>
      <c r="J9" s="8"/>
    </row>
    <row r="10" spans="2:10" ht="21" x14ac:dyDescent="0.35">
      <c r="B10" s="6"/>
      <c r="C10" s="7"/>
      <c r="D10" s="7"/>
      <c r="E10" s="518" t="s">
        <v>1479</v>
      </c>
      <c r="F10" s="518"/>
      <c r="G10" s="445">
        <f>'D1. NTT'!C2</f>
        <v>43524</v>
      </c>
      <c r="H10" s="7"/>
      <c r="I10" s="7"/>
      <c r="J10" s="8"/>
    </row>
    <row r="11" spans="2:10" ht="21" x14ac:dyDescent="0.25">
      <c r="B11" s="6"/>
      <c r="C11" s="7"/>
      <c r="D11" s="7"/>
      <c r="E11" s="7"/>
      <c r="F11" s="9"/>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
      <c r="G22" s="7"/>
      <c r="H22" s="7"/>
      <c r="I22" s="7"/>
      <c r="J22" s="8"/>
    </row>
    <row r="23" spans="2:10" x14ac:dyDescent="0.25">
      <c r="B23" s="6"/>
      <c r="C23" s="7"/>
      <c r="D23" s="7"/>
      <c r="E23" s="7"/>
      <c r="F23" s="11"/>
      <c r="G23" s="7"/>
      <c r="H23" s="7"/>
      <c r="I23" s="7"/>
      <c r="J23" s="8"/>
    </row>
    <row r="24" spans="2:10" x14ac:dyDescent="0.25">
      <c r="B24" s="6"/>
      <c r="C24" s="7"/>
      <c r="D24" s="519" t="s">
        <v>14</v>
      </c>
      <c r="E24" s="520" t="s">
        <v>15</v>
      </c>
      <c r="F24" s="520"/>
      <c r="G24" s="520"/>
      <c r="H24" s="520"/>
      <c r="I24" s="7"/>
      <c r="J24" s="8"/>
    </row>
    <row r="25" spans="2:10" x14ac:dyDescent="0.25">
      <c r="B25" s="6"/>
      <c r="C25" s="7"/>
      <c r="D25" s="7"/>
      <c r="E25" s="143"/>
      <c r="F25" s="143"/>
      <c r="G25" s="143"/>
      <c r="H25" s="7"/>
      <c r="I25" s="7"/>
      <c r="J25" s="8"/>
    </row>
    <row r="26" spans="2:10" x14ac:dyDescent="0.25">
      <c r="B26" s="6"/>
      <c r="C26" s="7"/>
      <c r="D26" s="519" t="s">
        <v>16</v>
      </c>
      <c r="E26" s="520"/>
      <c r="F26" s="520"/>
      <c r="G26" s="520"/>
      <c r="H26" s="520"/>
      <c r="I26" s="7"/>
      <c r="J26" s="8"/>
    </row>
    <row r="27" spans="2:10" x14ac:dyDescent="0.25">
      <c r="B27" s="6"/>
      <c r="C27" s="7"/>
      <c r="D27" s="144"/>
      <c r="E27" s="144"/>
      <c r="F27" s="144"/>
      <c r="G27" s="144"/>
      <c r="H27" s="144"/>
      <c r="I27" s="7"/>
      <c r="J27" s="8"/>
    </row>
    <row r="28" spans="2:10" x14ac:dyDescent="0.25">
      <c r="B28" s="6"/>
      <c r="C28" s="7"/>
      <c r="D28" s="519" t="s">
        <v>17</v>
      </c>
      <c r="E28" s="520" t="s">
        <v>15</v>
      </c>
      <c r="F28" s="520"/>
      <c r="G28" s="520"/>
      <c r="H28" s="520"/>
      <c r="I28" s="7"/>
      <c r="J28" s="8"/>
    </row>
    <row r="29" spans="2:10" x14ac:dyDescent="0.25">
      <c r="B29" s="6"/>
      <c r="C29" s="7"/>
      <c r="D29" s="143"/>
      <c r="E29" s="143"/>
      <c r="F29" s="143"/>
      <c r="G29" s="143"/>
      <c r="H29" s="143"/>
      <c r="I29" s="7"/>
      <c r="J29" s="8"/>
    </row>
    <row r="30" spans="2:10" x14ac:dyDescent="0.25">
      <c r="B30" s="6"/>
      <c r="C30" s="7"/>
      <c r="D30" s="519" t="s">
        <v>18</v>
      </c>
      <c r="E30" s="520" t="s">
        <v>15</v>
      </c>
      <c r="F30" s="520"/>
      <c r="G30" s="520"/>
      <c r="H30" s="520"/>
      <c r="I30" s="7"/>
      <c r="J30" s="8"/>
    </row>
    <row r="31" spans="2:10" x14ac:dyDescent="0.25">
      <c r="B31" s="6"/>
      <c r="C31" s="7"/>
      <c r="D31" s="7"/>
      <c r="E31" s="7"/>
      <c r="F31" s="7"/>
      <c r="G31" s="7"/>
      <c r="H31" s="7"/>
      <c r="I31" s="7"/>
      <c r="J31" s="8"/>
    </row>
    <row r="32" spans="2:10" x14ac:dyDescent="0.25">
      <c r="B32" s="6"/>
      <c r="C32" s="7"/>
      <c r="D32" s="513" t="s">
        <v>1480</v>
      </c>
      <c r="E32" s="514"/>
      <c r="F32" s="514"/>
      <c r="G32" s="514"/>
      <c r="H32" s="514"/>
      <c r="I32" s="7"/>
      <c r="J32" s="8"/>
    </row>
    <row r="33" spans="2:10" x14ac:dyDescent="0.25">
      <c r="B33" s="6"/>
      <c r="C33" s="7"/>
      <c r="D33" s="7"/>
      <c r="E33" s="7"/>
      <c r="F33" s="7"/>
      <c r="G33" s="7"/>
      <c r="H33" s="7"/>
      <c r="I33" s="7"/>
      <c r="J33" s="8"/>
    </row>
    <row r="34" spans="2:10" x14ac:dyDescent="0.25">
      <c r="B34" s="6"/>
      <c r="C34" s="7"/>
      <c r="D34" s="513" t="s">
        <v>1481</v>
      </c>
      <c r="E34" s="514"/>
      <c r="F34" s="514"/>
      <c r="G34" s="514"/>
      <c r="H34" s="514"/>
      <c r="I34" s="7"/>
      <c r="J34" s="8"/>
    </row>
    <row r="35" spans="2:10" x14ac:dyDescent="0.25">
      <c r="B35" s="6"/>
      <c r="C35" s="7"/>
      <c r="D35" s="143"/>
      <c r="E35" s="143"/>
      <c r="F35" s="143"/>
      <c r="G35" s="143"/>
      <c r="H35" s="143"/>
      <c r="I35" s="7"/>
      <c r="J35" s="8"/>
    </row>
    <row r="36" spans="2:10" ht="15.75" thickBot="1" x14ac:dyDescent="0.3">
      <c r="B36" s="12"/>
      <c r="C36" s="13"/>
      <c r="D36" s="13"/>
      <c r="E36" s="13"/>
      <c r="F36" s="13"/>
      <c r="G36" s="13"/>
      <c r="H36" s="13"/>
      <c r="I36" s="13"/>
      <c r="J36" s="14"/>
    </row>
  </sheetData>
  <mergeCells count="12">
    <mergeCell ref="D34:H34"/>
    <mergeCell ref="D5:H5"/>
    <mergeCell ref="D6:H6"/>
    <mergeCell ref="D7:H7"/>
    <mergeCell ref="D8:H8"/>
    <mergeCell ref="E9:F9"/>
    <mergeCell ref="E10:F10"/>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A1" display="Worksheet D1. NTT"/>
    <hyperlink ref="D34:H34" location="'D2. NTT Pool'!A1" display="Worksheet D2. NTT Pool"/>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64" zoomScale="85" zoomScaleNormal="85" workbookViewId="0">
      <selection activeCell="C103" sqref="C103"/>
    </sheetView>
  </sheetViews>
  <sheetFormatPr defaultColWidth="8.85546875" defaultRowHeight="15" outlineLevelRow="1" x14ac:dyDescent="0.25"/>
  <cols>
    <col min="1" max="1" width="13.28515625" style="22" customWidth="1"/>
    <col min="2" max="2" width="60.7109375" style="22" customWidth="1"/>
    <col min="3" max="3" width="46.5703125" style="22" customWidth="1"/>
    <col min="4" max="4" width="40.7109375" style="22" customWidth="1"/>
    <col min="5" max="5" width="6.7109375" style="22" customWidth="1"/>
    <col min="6" max="6" width="41.7109375" style="22" customWidth="1"/>
    <col min="7" max="7" width="41.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33" t="s">
        <v>1141</v>
      </c>
      <c r="B1" s="133"/>
      <c r="C1" s="20"/>
      <c r="D1" s="20"/>
      <c r="E1" s="20"/>
      <c r="F1" s="140" t="s">
        <v>1170</v>
      </c>
      <c r="H1" s="20"/>
      <c r="I1" s="133"/>
      <c r="J1" s="20"/>
      <c r="K1" s="20"/>
      <c r="L1" s="20"/>
      <c r="M1" s="20"/>
    </row>
    <row r="2" spans="1:13" ht="15.75" thickBot="1" x14ac:dyDescent="0.3">
      <c r="A2" s="20"/>
      <c r="B2" s="21"/>
      <c r="C2" s="21"/>
      <c r="D2" s="20"/>
      <c r="E2" s="20"/>
      <c r="F2" s="20"/>
      <c r="H2" s="20"/>
      <c r="L2" s="20"/>
      <c r="M2" s="20"/>
    </row>
    <row r="3" spans="1:13" ht="19.5" thickBot="1" x14ac:dyDescent="0.3">
      <c r="A3" s="23"/>
      <c r="B3" s="24" t="s">
        <v>19</v>
      </c>
      <c r="C3" s="25" t="s">
        <v>1173</v>
      </c>
      <c r="D3" s="23"/>
      <c r="E3" s="23"/>
      <c r="F3" s="20"/>
      <c r="G3" s="23"/>
      <c r="H3" s="20"/>
      <c r="L3" s="20"/>
      <c r="M3" s="20"/>
    </row>
    <row r="4" spans="1:13" ht="15.75" thickBot="1" x14ac:dyDescent="0.3">
      <c r="H4" s="20"/>
      <c r="L4" s="20"/>
      <c r="M4" s="20"/>
    </row>
    <row r="5" spans="1:13" ht="18.75" x14ac:dyDescent="0.25">
      <c r="A5" s="26"/>
      <c r="B5" s="27" t="s">
        <v>20</v>
      </c>
      <c r="C5" s="26"/>
      <c r="E5" s="28"/>
      <c r="F5" s="28"/>
      <c r="H5" s="20"/>
      <c r="L5" s="20"/>
      <c r="M5" s="20"/>
    </row>
    <row r="6" spans="1:13" x14ac:dyDescent="0.25">
      <c r="B6" s="30" t="s">
        <v>21</v>
      </c>
      <c r="H6" s="20"/>
      <c r="L6" s="20"/>
      <c r="M6" s="20"/>
    </row>
    <row r="7" spans="1:13" x14ac:dyDescent="0.25">
      <c r="B7" s="29" t="s">
        <v>22</v>
      </c>
      <c r="H7" s="20"/>
      <c r="L7" s="20"/>
      <c r="M7" s="20"/>
    </row>
    <row r="8" spans="1:13" x14ac:dyDescent="0.25">
      <c r="B8" s="29" t="s">
        <v>23</v>
      </c>
      <c r="F8" s="22" t="s">
        <v>24</v>
      </c>
      <c r="H8" s="20"/>
      <c r="L8" s="20"/>
      <c r="M8" s="20"/>
    </row>
    <row r="9" spans="1:13" x14ac:dyDescent="0.25">
      <c r="B9" s="30" t="s">
        <v>25</v>
      </c>
      <c r="H9" s="20"/>
      <c r="L9" s="20"/>
      <c r="M9" s="20"/>
    </row>
    <row r="10" spans="1:13" x14ac:dyDescent="0.25">
      <c r="B10" s="30" t="s">
        <v>26</v>
      </c>
      <c r="H10" s="20"/>
      <c r="L10" s="20"/>
      <c r="M10" s="20"/>
    </row>
    <row r="11" spans="1:13" ht="15.75" thickBot="1" x14ac:dyDescent="0.3">
      <c r="B11" s="31" t="s">
        <v>27</v>
      </c>
      <c r="H11" s="20"/>
      <c r="L11" s="20"/>
      <c r="M11" s="20"/>
    </row>
    <row r="12" spans="1:13" x14ac:dyDescent="0.25">
      <c r="B12" s="32"/>
      <c r="H12" s="20"/>
      <c r="L12" s="20"/>
      <c r="M12" s="20"/>
    </row>
    <row r="13" spans="1:13" ht="37.5" x14ac:dyDescent="0.25">
      <c r="A13" s="33" t="s">
        <v>28</v>
      </c>
      <c r="B13" s="33" t="s">
        <v>21</v>
      </c>
      <c r="C13" s="34"/>
      <c r="D13" s="34"/>
      <c r="E13" s="34"/>
      <c r="F13" s="34"/>
      <c r="G13" s="35"/>
      <c r="H13" s="20"/>
      <c r="L13" s="20"/>
      <c r="M13" s="20"/>
    </row>
    <row r="14" spans="1:13" x14ac:dyDescent="0.25">
      <c r="A14" s="22" t="s">
        <v>29</v>
      </c>
      <c r="B14" s="36" t="s">
        <v>0</v>
      </c>
      <c r="C14" s="22" t="s">
        <v>12</v>
      </c>
      <c r="E14" s="28"/>
      <c r="F14" s="28"/>
      <c r="H14" s="20"/>
      <c r="L14" s="20"/>
      <c r="M14" s="20"/>
    </row>
    <row r="15" spans="1:13" x14ac:dyDescent="0.25">
      <c r="A15" s="22" t="s">
        <v>30</v>
      </c>
      <c r="B15" s="36" t="s">
        <v>31</v>
      </c>
      <c r="C15" s="22" t="s">
        <v>1477</v>
      </c>
      <c r="E15" s="28"/>
      <c r="F15" s="28"/>
      <c r="H15" s="20"/>
      <c r="L15" s="20"/>
      <c r="M15" s="20"/>
    </row>
    <row r="16" spans="1:13" ht="17.25" customHeight="1" x14ac:dyDescent="0.25">
      <c r="A16" s="22" t="s">
        <v>32</v>
      </c>
      <c r="B16" s="36" t="s">
        <v>33</v>
      </c>
      <c r="C16" s="512" t="s">
        <v>1567</v>
      </c>
      <c r="D16" s="511"/>
      <c r="E16" s="28"/>
      <c r="F16" s="28"/>
      <c r="H16" s="20"/>
      <c r="L16" s="20"/>
      <c r="M16" s="20"/>
    </row>
    <row r="17" spans="1:13" x14ac:dyDescent="0.25">
      <c r="A17" s="22" t="s">
        <v>34</v>
      </c>
      <c r="B17" s="36" t="s">
        <v>35</v>
      </c>
      <c r="C17" s="446">
        <f>'D1. NTT'!C2</f>
        <v>43524</v>
      </c>
      <c r="E17" s="28"/>
      <c r="F17" s="28"/>
      <c r="H17" s="20"/>
      <c r="L17" s="20"/>
      <c r="M17" s="20"/>
    </row>
    <row r="18" spans="1:13" outlineLevel="1" x14ac:dyDescent="0.25">
      <c r="A18" s="22" t="s">
        <v>36</v>
      </c>
      <c r="B18" s="37" t="s">
        <v>37</v>
      </c>
      <c r="E18" s="28"/>
      <c r="F18" s="28"/>
      <c r="H18" s="20"/>
      <c r="L18" s="20"/>
      <c r="M18" s="20"/>
    </row>
    <row r="19" spans="1:13" outlineLevel="1" x14ac:dyDescent="0.25">
      <c r="A19" s="22" t="s">
        <v>38</v>
      </c>
      <c r="B19" s="37" t="s">
        <v>39</v>
      </c>
      <c r="E19" s="28"/>
      <c r="F19" s="28"/>
      <c r="H19" s="20"/>
      <c r="L19" s="20"/>
      <c r="M19" s="20"/>
    </row>
    <row r="20" spans="1:13" outlineLevel="1" x14ac:dyDescent="0.25">
      <c r="A20" s="22" t="s">
        <v>40</v>
      </c>
      <c r="B20" s="37"/>
      <c r="E20" s="28"/>
      <c r="F20" s="28"/>
      <c r="H20" s="20"/>
      <c r="L20" s="20"/>
      <c r="M20" s="20"/>
    </row>
    <row r="21" spans="1:13" outlineLevel="1" x14ac:dyDescent="0.25">
      <c r="A21" s="22" t="s">
        <v>41</v>
      </c>
      <c r="B21" s="37"/>
      <c r="E21" s="28"/>
      <c r="F21" s="28"/>
      <c r="H21" s="20"/>
      <c r="L21" s="20"/>
      <c r="M21" s="20"/>
    </row>
    <row r="22" spans="1:13" outlineLevel="1" x14ac:dyDescent="0.25">
      <c r="A22" s="22" t="s">
        <v>42</v>
      </c>
      <c r="B22" s="37"/>
      <c r="E22" s="28"/>
      <c r="F22" s="28"/>
      <c r="H22" s="20"/>
      <c r="L22" s="20"/>
      <c r="M22" s="20"/>
    </row>
    <row r="23" spans="1:13" outlineLevel="1" x14ac:dyDescent="0.25">
      <c r="A23" s="22" t="s">
        <v>43</v>
      </c>
      <c r="B23" s="37"/>
      <c r="E23" s="28"/>
      <c r="F23" s="28"/>
      <c r="H23" s="20"/>
      <c r="L23" s="20"/>
      <c r="M23" s="20"/>
    </row>
    <row r="24" spans="1:13" outlineLevel="1" x14ac:dyDescent="0.25">
      <c r="A24" s="22" t="s">
        <v>44</v>
      </c>
      <c r="B24" s="37"/>
      <c r="E24" s="28"/>
      <c r="F24" s="28"/>
      <c r="H24" s="20"/>
      <c r="L24" s="20"/>
      <c r="M24" s="20"/>
    </row>
    <row r="25" spans="1:13" outlineLevel="1" x14ac:dyDescent="0.25">
      <c r="A25" s="22" t="s">
        <v>45</v>
      </c>
      <c r="B25" s="37"/>
      <c r="E25" s="28"/>
      <c r="F25" s="28"/>
      <c r="H25" s="20"/>
      <c r="L25" s="20"/>
      <c r="M25" s="20"/>
    </row>
    <row r="26" spans="1:13" ht="18.75" x14ac:dyDescent="0.25">
      <c r="A26" s="34"/>
      <c r="B26" s="33" t="s">
        <v>22</v>
      </c>
      <c r="C26" s="34"/>
      <c r="D26" s="34"/>
      <c r="E26" s="34"/>
      <c r="F26" s="34"/>
      <c r="G26" s="35"/>
      <c r="H26" s="20"/>
      <c r="L26" s="20"/>
      <c r="M26" s="20"/>
    </row>
    <row r="27" spans="1:13" x14ac:dyDescent="0.25">
      <c r="A27" s="22" t="s">
        <v>46</v>
      </c>
      <c r="B27" s="38" t="s">
        <v>47</v>
      </c>
      <c r="C27" s="22" t="s">
        <v>1483</v>
      </c>
      <c r="D27" s="39"/>
      <c r="E27" s="39"/>
      <c r="F27" s="39"/>
      <c r="H27" s="20"/>
      <c r="L27" s="20"/>
      <c r="M27" s="20"/>
    </row>
    <row r="28" spans="1:13" x14ac:dyDescent="0.25">
      <c r="A28" s="22" t="s">
        <v>48</v>
      </c>
      <c r="B28" s="38" t="s">
        <v>49</v>
      </c>
      <c r="C28" s="22" t="s">
        <v>1483</v>
      </c>
      <c r="D28" s="39"/>
      <c r="E28" s="39"/>
      <c r="F28" s="39"/>
      <c r="H28" s="20"/>
      <c r="L28" s="20"/>
      <c r="M28" s="20"/>
    </row>
    <row r="29" spans="1:13" x14ac:dyDescent="0.25">
      <c r="A29" s="22" t="s">
        <v>50</v>
      </c>
      <c r="B29" s="38" t="s">
        <v>51</v>
      </c>
      <c r="C29" s="67" t="s">
        <v>1484</v>
      </c>
      <c r="E29" s="39"/>
      <c r="F29" s="39"/>
      <c r="H29" s="20"/>
      <c r="L29" s="20"/>
      <c r="M29" s="20"/>
    </row>
    <row r="30" spans="1:13" outlineLevel="1" x14ac:dyDescent="0.25">
      <c r="A30" s="22" t="s">
        <v>52</v>
      </c>
      <c r="B30" s="38"/>
      <c r="E30" s="39"/>
      <c r="F30" s="39"/>
      <c r="H30" s="20"/>
      <c r="L30" s="20"/>
      <c r="M30" s="20"/>
    </row>
    <row r="31" spans="1:13" outlineLevel="1" x14ac:dyDescent="0.25">
      <c r="A31" s="22" t="s">
        <v>53</v>
      </c>
      <c r="B31" s="38"/>
      <c r="E31" s="39"/>
      <c r="F31" s="39"/>
      <c r="H31" s="20"/>
      <c r="L31" s="20"/>
      <c r="M31" s="20"/>
    </row>
    <row r="32" spans="1:13" outlineLevel="1" x14ac:dyDescent="0.25">
      <c r="A32" s="22" t="s">
        <v>54</v>
      </c>
      <c r="B32" s="38"/>
      <c r="E32" s="39"/>
      <c r="F32" s="39"/>
      <c r="H32" s="20"/>
      <c r="L32" s="20"/>
      <c r="M32" s="20"/>
    </row>
    <row r="33" spans="1:13" outlineLevel="1" x14ac:dyDescent="0.25">
      <c r="A33" s="22" t="s">
        <v>55</v>
      </c>
      <c r="B33" s="38"/>
      <c r="E33" s="39"/>
      <c r="F33" s="39"/>
      <c r="H33" s="20"/>
      <c r="L33" s="20"/>
      <c r="M33" s="20"/>
    </row>
    <row r="34" spans="1:13" outlineLevel="1" x14ac:dyDescent="0.25">
      <c r="A34" s="22" t="s">
        <v>56</v>
      </c>
      <c r="B34" s="38"/>
      <c r="E34" s="39"/>
      <c r="F34" s="39"/>
      <c r="H34" s="20"/>
      <c r="L34" s="20"/>
      <c r="M34" s="20"/>
    </row>
    <row r="35" spans="1:13" outlineLevel="1" x14ac:dyDescent="0.25">
      <c r="A35" s="22" t="s">
        <v>57</v>
      </c>
      <c r="B35" s="40"/>
      <c r="E35" s="39"/>
      <c r="F35" s="39"/>
      <c r="H35" s="20"/>
      <c r="L35" s="20"/>
      <c r="M35" s="20"/>
    </row>
    <row r="36" spans="1:13" ht="18.75" x14ac:dyDescent="0.25">
      <c r="A36" s="33"/>
      <c r="B36" s="33" t="s">
        <v>23</v>
      </c>
      <c r="C36" s="33"/>
      <c r="D36" s="34"/>
      <c r="E36" s="34"/>
      <c r="F36" s="34"/>
      <c r="G36" s="35"/>
      <c r="H36" s="20"/>
      <c r="L36" s="20"/>
      <c r="M36" s="20"/>
    </row>
    <row r="37" spans="1:13" ht="15" customHeight="1" x14ac:dyDescent="0.25">
      <c r="A37" s="41"/>
      <c r="B37" s="42" t="s">
        <v>58</v>
      </c>
      <c r="C37" s="41" t="s">
        <v>59</v>
      </c>
      <c r="D37" s="41"/>
      <c r="E37" s="43"/>
      <c r="F37" s="44"/>
      <c r="G37" s="44"/>
      <c r="H37" s="20"/>
      <c r="L37" s="20"/>
      <c r="M37" s="20"/>
    </row>
    <row r="38" spans="1:13" x14ac:dyDescent="0.25">
      <c r="A38" s="22" t="s">
        <v>4</v>
      </c>
      <c r="B38" s="39" t="s">
        <v>1123</v>
      </c>
      <c r="C38" s="447">
        <f>' D2. NTT Pool'!C8</f>
        <v>39860380443.360214</v>
      </c>
      <c r="F38" s="39"/>
      <c r="H38" s="20"/>
      <c r="L38" s="20"/>
      <c r="M38" s="20"/>
    </row>
    <row r="39" spans="1:13" x14ac:dyDescent="0.25">
      <c r="A39" s="22" t="s">
        <v>60</v>
      </c>
      <c r="B39" s="39" t="s">
        <v>61</v>
      </c>
      <c r="C39" s="448">
        <f>'D1. NTT'!D45</f>
        <v>28725514100</v>
      </c>
      <c r="F39" s="39"/>
      <c r="H39" s="20"/>
      <c r="L39" s="20"/>
      <c r="M39" s="20"/>
    </row>
    <row r="40" spans="1:13" outlineLevel="1" x14ac:dyDescent="0.25">
      <c r="A40" s="22" t="s">
        <v>62</v>
      </c>
      <c r="B40" s="45" t="s">
        <v>63</v>
      </c>
      <c r="C40" s="22" t="s">
        <v>1485</v>
      </c>
      <c r="F40" s="39"/>
      <c r="H40" s="20"/>
      <c r="L40" s="20"/>
      <c r="M40" s="20"/>
    </row>
    <row r="41" spans="1:13" outlineLevel="1" x14ac:dyDescent="0.25">
      <c r="A41" s="22" t="s">
        <v>64</v>
      </c>
      <c r="B41" s="45" t="s">
        <v>65</v>
      </c>
      <c r="C41" s="22" t="s">
        <v>1485</v>
      </c>
      <c r="F41" s="39"/>
      <c r="H41" s="20"/>
      <c r="L41" s="20"/>
      <c r="M41" s="20"/>
    </row>
    <row r="42" spans="1:13" outlineLevel="1" x14ac:dyDescent="0.25">
      <c r="A42" s="22" t="s">
        <v>66</v>
      </c>
      <c r="B42" s="39"/>
      <c r="F42" s="39"/>
      <c r="H42" s="20"/>
      <c r="L42" s="20"/>
      <c r="M42" s="20"/>
    </row>
    <row r="43" spans="1:13" outlineLevel="1" x14ac:dyDescent="0.25">
      <c r="A43" s="22" t="s">
        <v>67</v>
      </c>
      <c r="B43" s="39"/>
      <c r="F43" s="39"/>
      <c r="H43" s="20"/>
      <c r="L43" s="20"/>
      <c r="M43" s="20"/>
    </row>
    <row r="44" spans="1:13" ht="15" customHeight="1" x14ac:dyDescent="0.25">
      <c r="A44" s="41"/>
      <c r="B44" s="42" t="s">
        <v>68</v>
      </c>
      <c r="C44" s="89" t="s">
        <v>1124</v>
      </c>
      <c r="D44" s="41" t="s">
        <v>69</v>
      </c>
      <c r="E44" s="43"/>
      <c r="F44" s="44" t="s">
        <v>70</v>
      </c>
      <c r="G44" s="44" t="s">
        <v>71</v>
      </c>
      <c r="H44" s="20"/>
      <c r="L44" s="20"/>
      <c r="M44" s="20"/>
    </row>
    <row r="45" spans="1:13" x14ac:dyDescent="0.25">
      <c r="A45" s="22" t="s">
        <v>8</v>
      </c>
      <c r="B45" s="39" t="s">
        <v>72</v>
      </c>
      <c r="C45" s="58">
        <v>0.03</v>
      </c>
      <c r="D45" s="58">
        <f>IF(OR(C38="[For completion]",C39="[For completion]"),"Please complete G.3.1.1 and G.3.1.2",(C38/C39-1))</f>
        <v>0.38762983682719243</v>
      </c>
      <c r="E45" s="58"/>
      <c r="F45" s="132">
        <f>1/'D1. NTT'!G156-1</f>
        <v>5.2631578947368363E-2</v>
      </c>
      <c r="G45" s="22" t="s">
        <v>1485</v>
      </c>
      <c r="H45" s="20"/>
      <c r="L45" s="20"/>
      <c r="M45" s="20"/>
    </row>
    <row r="46" spans="1:13" outlineLevel="1" x14ac:dyDescent="0.25">
      <c r="A46" s="22" t="s">
        <v>73</v>
      </c>
      <c r="B46" s="453" t="s">
        <v>1486</v>
      </c>
      <c r="C46" s="58"/>
      <c r="D46" s="132">
        <f>'D1. NTT'!D169-1</f>
        <v>4.6723929799050268E-2</v>
      </c>
      <c r="E46" s="58"/>
      <c r="F46" s="58"/>
      <c r="G46" s="58"/>
      <c r="H46" s="20"/>
      <c r="L46" s="20"/>
      <c r="M46" s="20"/>
    </row>
    <row r="47" spans="1:13" outlineLevel="1" x14ac:dyDescent="0.25">
      <c r="A47" s="22" t="s">
        <v>74</v>
      </c>
      <c r="B47" s="37"/>
      <c r="C47" s="58"/>
      <c r="D47" s="58"/>
      <c r="E47" s="58"/>
      <c r="F47" s="58"/>
      <c r="G47" s="58"/>
      <c r="H47" s="20"/>
      <c r="L47" s="20"/>
      <c r="M47" s="20"/>
    </row>
    <row r="48" spans="1:13" outlineLevel="1" x14ac:dyDescent="0.25">
      <c r="A48" s="22" t="s">
        <v>75</v>
      </c>
      <c r="B48" s="37"/>
      <c r="C48" s="58"/>
      <c r="D48" s="58"/>
      <c r="E48" s="58"/>
      <c r="F48" s="58"/>
      <c r="G48" s="58"/>
      <c r="H48" s="20"/>
      <c r="L48" s="20"/>
      <c r="M48" s="20"/>
    </row>
    <row r="49" spans="1:13" outlineLevel="1" x14ac:dyDescent="0.25">
      <c r="A49" s="22" t="s">
        <v>76</v>
      </c>
      <c r="B49" s="37"/>
      <c r="C49" s="58"/>
      <c r="D49" s="58"/>
      <c r="E49" s="58"/>
      <c r="F49" s="58"/>
      <c r="G49" s="58"/>
      <c r="H49" s="20"/>
      <c r="L49" s="20"/>
      <c r="M49" s="20"/>
    </row>
    <row r="50" spans="1:13" outlineLevel="1" x14ac:dyDescent="0.25">
      <c r="A50" s="22" t="s">
        <v>77</v>
      </c>
      <c r="B50" s="37"/>
      <c r="C50" s="58"/>
      <c r="D50" s="58"/>
      <c r="E50" s="58"/>
      <c r="F50" s="58"/>
      <c r="G50" s="58"/>
      <c r="H50" s="20"/>
      <c r="L50" s="20"/>
      <c r="M50" s="20"/>
    </row>
    <row r="51" spans="1:13" outlineLevel="1" x14ac:dyDescent="0.25">
      <c r="A51" s="22" t="s">
        <v>78</v>
      </c>
      <c r="B51" s="37"/>
      <c r="C51" s="58"/>
      <c r="D51" s="58"/>
      <c r="E51" s="58"/>
      <c r="F51" s="58"/>
      <c r="G51" s="58"/>
      <c r="H51" s="20"/>
      <c r="L51" s="20"/>
      <c r="M51" s="20"/>
    </row>
    <row r="52" spans="1:13" ht="15" customHeight="1" x14ac:dyDescent="0.25">
      <c r="A52" s="41"/>
      <c r="B52" s="42" t="s">
        <v>79</v>
      </c>
      <c r="C52" s="41" t="s">
        <v>59</v>
      </c>
      <c r="D52" s="41"/>
      <c r="E52" s="43"/>
      <c r="F52" s="44" t="s">
        <v>80</v>
      </c>
      <c r="G52" s="44"/>
      <c r="H52" s="20"/>
      <c r="L52" s="20"/>
      <c r="M52" s="20"/>
    </row>
    <row r="53" spans="1:13" x14ac:dyDescent="0.25">
      <c r="A53" s="22" t="s">
        <v>81</v>
      </c>
      <c r="B53" s="39" t="s">
        <v>82</v>
      </c>
      <c r="C53" s="457">
        <f>' D2. NTT Pool'!C8</f>
        <v>39860380443.360214</v>
      </c>
      <c r="E53" s="46"/>
      <c r="F53" s="47">
        <f>IF($C$58=0,"",IF(C53="[for completion]","",C53/$C$58))</f>
        <v>1</v>
      </c>
      <c r="G53" s="47"/>
      <c r="H53" s="20"/>
      <c r="L53" s="20"/>
      <c r="M53" s="20"/>
    </row>
    <row r="54" spans="1:13" x14ac:dyDescent="0.25">
      <c r="A54" s="22" t="s">
        <v>83</v>
      </c>
      <c r="B54" s="39" t="s">
        <v>84</v>
      </c>
      <c r="C54" s="136">
        <v>0</v>
      </c>
      <c r="E54" s="46"/>
      <c r="F54" s="47">
        <f>IF($C$58=0,"",IF(C54="[for completion]","",C54/$C$58))</f>
        <v>0</v>
      </c>
      <c r="G54" s="47"/>
      <c r="H54" s="20"/>
      <c r="L54" s="20"/>
      <c r="M54" s="20"/>
    </row>
    <row r="55" spans="1:13" x14ac:dyDescent="0.25">
      <c r="A55" s="22" t="s">
        <v>85</v>
      </c>
      <c r="B55" s="39" t="s">
        <v>86</v>
      </c>
      <c r="C55" s="136">
        <v>0</v>
      </c>
      <c r="E55" s="46"/>
      <c r="F55" s="109">
        <f>IF($C$58=0,"",IF(C55="[for completion]","",C55/$C$58))</f>
        <v>0</v>
      </c>
      <c r="G55" s="47"/>
      <c r="H55" s="20"/>
      <c r="L55" s="20"/>
      <c r="M55" s="20"/>
    </row>
    <row r="56" spans="1:13" x14ac:dyDescent="0.25">
      <c r="A56" s="22" t="s">
        <v>87</v>
      </c>
      <c r="B56" s="39" t="s">
        <v>88</v>
      </c>
      <c r="C56" s="136">
        <v>0</v>
      </c>
      <c r="E56" s="46"/>
      <c r="F56" s="109">
        <f>IF($C$58=0,"",IF(C56="[for completion]","",C56/$C$58))</f>
        <v>0</v>
      </c>
      <c r="G56" s="47"/>
      <c r="H56" s="20"/>
      <c r="L56" s="20"/>
      <c r="M56" s="20"/>
    </row>
    <row r="57" spans="1:13" x14ac:dyDescent="0.25">
      <c r="A57" s="22" t="s">
        <v>89</v>
      </c>
      <c r="B57" s="22" t="s">
        <v>90</v>
      </c>
      <c r="C57" s="136">
        <v>0</v>
      </c>
      <c r="E57" s="46"/>
      <c r="F57" s="47">
        <f>IF($C$58=0,"",IF(C57="[for completion]","",C57/$C$58))</f>
        <v>0</v>
      </c>
      <c r="G57" s="47"/>
      <c r="H57" s="20"/>
      <c r="L57" s="20"/>
      <c r="M57" s="20"/>
    </row>
    <row r="58" spans="1:13" x14ac:dyDescent="0.25">
      <c r="A58" s="22" t="s">
        <v>91</v>
      </c>
      <c r="B58" s="48" t="s">
        <v>92</v>
      </c>
      <c r="C58" s="447">
        <f>SUM(C53:C57)</f>
        <v>39860380443.360214</v>
      </c>
      <c r="D58" s="46"/>
      <c r="E58" s="46"/>
      <c r="F58" s="49">
        <f>SUM(F53:F57)</f>
        <v>1</v>
      </c>
      <c r="G58" s="47"/>
      <c r="H58" s="20"/>
      <c r="L58" s="20"/>
      <c r="M58" s="20"/>
    </row>
    <row r="59" spans="1:13" outlineLevel="1" x14ac:dyDescent="0.25">
      <c r="A59" s="22" t="s">
        <v>93</v>
      </c>
      <c r="B59" s="50" t="s">
        <v>94</v>
      </c>
      <c r="C59" s="136"/>
      <c r="E59" s="46"/>
      <c r="F59" s="47">
        <f t="shared" ref="F59:F64" si="0">IF($C$58=0,"",IF(C59="[for completion]","",C59/$C$58))</f>
        <v>0</v>
      </c>
      <c r="G59" s="47"/>
      <c r="H59" s="20"/>
      <c r="L59" s="20"/>
      <c r="M59" s="20"/>
    </row>
    <row r="60" spans="1:13" outlineLevel="1" x14ac:dyDescent="0.25">
      <c r="A60" s="22" t="s">
        <v>95</v>
      </c>
      <c r="B60" s="50" t="s">
        <v>94</v>
      </c>
      <c r="C60" s="136"/>
      <c r="E60" s="46"/>
      <c r="F60" s="47">
        <f t="shared" si="0"/>
        <v>0</v>
      </c>
      <c r="G60" s="47"/>
      <c r="H60" s="20"/>
      <c r="L60" s="20"/>
      <c r="M60" s="20"/>
    </row>
    <row r="61" spans="1:13" outlineLevel="1" x14ac:dyDescent="0.25">
      <c r="A61" s="22" t="s">
        <v>96</v>
      </c>
      <c r="B61" s="50" t="s">
        <v>94</v>
      </c>
      <c r="C61" s="136"/>
      <c r="E61" s="46"/>
      <c r="F61" s="47">
        <f t="shared" si="0"/>
        <v>0</v>
      </c>
      <c r="G61" s="47"/>
      <c r="H61" s="20"/>
      <c r="L61" s="20"/>
      <c r="M61" s="20"/>
    </row>
    <row r="62" spans="1:13" outlineLevel="1" x14ac:dyDescent="0.25">
      <c r="A62" s="22" t="s">
        <v>97</v>
      </c>
      <c r="B62" s="50" t="s">
        <v>94</v>
      </c>
      <c r="C62" s="136"/>
      <c r="E62" s="46"/>
      <c r="F62" s="47">
        <f t="shared" si="0"/>
        <v>0</v>
      </c>
      <c r="G62" s="47"/>
      <c r="H62" s="20"/>
      <c r="L62" s="20"/>
      <c r="M62" s="20"/>
    </row>
    <row r="63" spans="1:13" outlineLevel="1" x14ac:dyDescent="0.25">
      <c r="A63" s="22" t="s">
        <v>98</v>
      </c>
      <c r="B63" s="50" t="s">
        <v>94</v>
      </c>
      <c r="C63" s="136"/>
      <c r="E63" s="46"/>
      <c r="F63" s="47">
        <f t="shared" si="0"/>
        <v>0</v>
      </c>
      <c r="G63" s="47"/>
      <c r="H63" s="20"/>
      <c r="L63" s="20"/>
      <c r="M63" s="20"/>
    </row>
    <row r="64" spans="1:13" outlineLevel="1" x14ac:dyDescent="0.25">
      <c r="A64" s="22" t="s">
        <v>99</v>
      </c>
      <c r="B64" s="50" t="s">
        <v>94</v>
      </c>
      <c r="C64" s="137"/>
      <c r="D64" s="51"/>
      <c r="E64" s="51"/>
      <c r="F64" s="47">
        <f t="shared" si="0"/>
        <v>0</v>
      </c>
      <c r="G64" s="49"/>
      <c r="H64" s="20"/>
      <c r="L64" s="20"/>
      <c r="M64" s="20"/>
    </row>
    <row r="65" spans="1:13" ht="15" customHeight="1" x14ac:dyDescent="0.25">
      <c r="A65" s="41"/>
      <c r="B65" s="42" t="s">
        <v>100</v>
      </c>
      <c r="C65" s="89" t="s">
        <v>1135</v>
      </c>
      <c r="D65" s="89" t="s">
        <v>1136</v>
      </c>
      <c r="E65" s="43"/>
      <c r="F65" s="44" t="s">
        <v>101</v>
      </c>
      <c r="G65" s="52" t="s">
        <v>102</v>
      </c>
      <c r="H65" s="20"/>
      <c r="L65" s="20"/>
      <c r="M65" s="20"/>
    </row>
    <row r="66" spans="1:13" x14ac:dyDescent="0.25">
      <c r="A66" s="22" t="s">
        <v>103</v>
      </c>
      <c r="B66" s="39" t="s">
        <v>1140</v>
      </c>
      <c r="C66" s="456">
        <v>2.4599905287013057</v>
      </c>
      <c r="D66" s="138" t="s">
        <v>951</v>
      </c>
      <c r="E66" s="36"/>
      <c r="F66" s="53"/>
      <c r="G66" s="54"/>
      <c r="H66" s="20"/>
      <c r="L66" s="20"/>
      <c r="M66" s="20"/>
    </row>
    <row r="67" spans="1:13" x14ac:dyDescent="0.25">
      <c r="B67" s="39"/>
      <c r="E67" s="36"/>
      <c r="F67" s="53"/>
      <c r="G67" s="54"/>
      <c r="H67" s="20"/>
      <c r="L67" s="20"/>
      <c r="M67" s="20"/>
    </row>
    <row r="68" spans="1:13" x14ac:dyDescent="0.25">
      <c r="B68" s="39" t="s">
        <v>1129</v>
      </c>
      <c r="C68" s="36"/>
      <c r="D68" s="36"/>
      <c r="E68" s="36"/>
      <c r="F68" s="54"/>
      <c r="G68" s="54"/>
      <c r="H68" s="20"/>
      <c r="L68" s="20"/>
      <c r="M68" s="20"/>
    </row>
    <row r="69" spans="1:13" x14ac:dyDescent="0.25">
      <c r="B69" s="39" t="s">
        <v>105</v>
      </c>
      <c r="E69" s="36"/>
      <c r="F69" s="54"/>
      <c r="G69" s="54"/>
      <c r="H69" s="20"/>
      <c r="L69" s="20"/>
      <c r="M69" s="20"/>
    </row>
    <row r="70" spans="1:13" x14ac:dyDescent="0.25">
      <c r="A70" s="22" t="s">
        <v>106</v>
      </c>
      <c r="B70" s="127" t="s">
        <v>1161</v>
      </c>
      <c r="C70" s="455">
        <f>' D2. NTT Pool'!G138</f>
        <v>3817695052.8199883</v>
      </c>
      <c r="D70" s="138" t="s">
        <v>951</v>
      </c>
      <c r="E70" s="18"/>
      <c r="F70" s="47">
        <f t="shared" ref="F70:F76" si="1">IF($C$77=0,"",IF(C70="[for completion]","",C70/$C$77))</f>
        <v>9.5776683773622986E-2</v>
      </c>
      <c r="G70" s="47" t="s">
        <v>951</v>
      </c>
      <c r="H70" s="20"/>
      <c r="L70" s="20"/>
      <c r="M70" s="20"/>
    </row>
    <row r="71" spans="1:13" x14ac:dyDescent="0.25">
      <c r="A71" s="22" t="s">
        <v>107</v>
      </c>
      <c r="B71" s="128" t="s">
        <v>1162</v>
      </c>
      <c r="C71" s="454">
        <f>' D2. NTT Pool'!G139</f>
        <v>9371549163.4000072</v>
      </c>
      <c r="D71" s="138" t="s">
        <v>951</v>
      </c>
      <c r="E71" s="18"/>
      <c r="F71" s="47">
        <f t="shared" si="1"/>
        <v>0.23510937575512164</v>
      </c>
      <c r="G71" s="47" t="s">
        <v>951</v>
      </c>
      <c r="H71" s="20"/>
      <c r="L71" s="20"/>
      <c r="M71" s="20"/>
    </row>
    <row r="72" spans="1:13" x14ac:dyDescent="0.25">
      <c r="A72" s="22" t="s">
        <v>108</v>
      </c>
      <c r="B72" s="127" t="s">
        <v>1163</v>
      </c>
      <c r="C72" s="454">
        <f>' D2. NTT Pool'!G140</f>
        <v>14376356873.239901</v>
      </c>
      <c r="D72" s="138" t="s">
        <v>951</v>
      </c>
      <c r="E72" s="18"/>
      <c r="F72" s="47">
        <f t="shared" si="1"/>
        <v>0.36066782889009702</v>
      </c>
      <c r="G72" s="47" t="s">
        <v>951</v>
      </c>
      <c r="H72" s="20"/>
      <c r="L72" s="20"/>
      <c r="M72" s="20"/>
    </row>
    <row r="73" spans="1:13" x14ac:dyDescent="0.25">
      <c r="A73" s="22" t="s">
        <v>109</v>
      </c>
      <c r="B73" s="127" t="s">
        <v>1164</v>
      </c>
      <c r="C73" s="454">
        <f>' D2. NTT Pool'!G141+' D2. NTT Pool'!G142</f>
        <v>8220919755.5500126</v>
      </c>
      <c r="D73" s="138" t="s">
        <v>951</v>
      </c>
      <c r="E73" s="18"/>
      <c r="F73" s="47">
        <f t="shared" si="1"/>
        <v>0.20624288238371502</v>
      </c>
      <c r="G73" s="47" t="s">
        <v>951</v>
      </c>
      <c r="H73" s="20"/>
      <c r="L73" s="20"/>
      <c r="M73" s="20"/>
    </row>
    <row r="74" spans="1:13" x14ac:dyDescent="0.25">
      <c r="A74" s="22" t="s">
        <v>110</v>
      </c>
      <c r="B74" s="127" t="s">
        <v>1165</v>
      </c>
      <c r="C74" s="454">
        <f>' D2. NTT Pool'!G143+ ' D2. NTT Pool'!G144</f>
        <v>3897647117.889998</v>
      </c>
      <c r="D74" s="138" t="s">
        <v>951</v>
      </c>
      <c r="E74" s="18"/>
      <c r="F74" s="47">
        <f t="shared" si="1"/>
        <v>9.7782486633021651E-2</v>
      </c>
      <c r="G74" s="47" t="s">
        <v>951</v>
      </c>
      <c r="H74" s="20"/>
      <c r="L74" s="20"/>
      <c r="M74" s="20"/>
    </row>
    <row r="75" spans="1:13" x14ac:dyDescent="0.25">
      <c r="A75" s="22" t="s">
        <v>111</v>
      </c>
      <c r="B75" s="127" t="s">
        <v>1166</v>
      </c>
      <c r="C75" s="454">
        <f>SUM(' D2. NTT Pool'!G145:G147)</f>
        <v>176212480.46000022</v>
      </c>
      <c r="D75" s="138" t="s">
        <v>951</v>
      </c>
      <c r="E75" s="18"/>
      <c r="F75" s="47">
        <f t="shared" si="1"/>
        <v>4.4207425644216189E-3</v>
      </c>
      <c r="G75" s="47" t="s">
        <v>951</v>
      </c>
      <c r="H75" s="20"/>
      <c r="L75" s="20"/>
      <c r="M75" s="20"/>
    </row>
    <row r="76" spans="1:13" x14ac:dyDescent="0.25">
      <c r="A76" s="22" t="s">
        <v>112</v>
      </c>
      <c r="B76" s="127" t="s">
        <v>1167</v>
      </c>
      <c r="C76" s="449">
        <v>0</v>
      </c>
      <c r="D76" s="138" t="s">
        <v>951</v>
      </c>
      <c r="E76" s="18"/>
      <c r="F76" s="47">
        <f t="shared" si="1"/>
        <v>0</v>
      </c>
      <c r="G76" s="47" t="s">
        <v>951</v>
      </c>
      <c r="H76" s="20"/>
      <c r="L76" s="20"/>
      <c r="M76" s="20"/>
    </row>
    <row r="77" spans="1:13" x14ac:dyDescent="0.25">
      <c r="A77" s="22" t="s">
        <v>113</v>
      </c>
      <c r="B77" s="55" t="s">
        <v>92</v>
      </c>
      <c r="C77" s="459">
        <f>SUM(C70:C76)</f>
        <v>39860380443.359909</v>
      </c>
      <c r="D77" s="139">
        <f>SUM(D70:D76)</f>
        <v>0</v>
      </c>
      <c r="E77" s="39"/>
      <c r="F77" s="49">
        <f>SUM(F70:F76)</f>
        <v>1</v>
      </c>
      <c r="G77" s="49">
        <f>SUM(G70:G76)</f>
        <v>0</v>
      </c>
      <c r="H77" s="20"/>
      <c r="L77" s="20"/>
      <c r="M77" s="20"/>
    </row>
    <row r="78" spans="1:13" outlineLevel="1" x14ac:dyDescent="0.25">
      <c r="A78" s="22" t="s">
        <v>114</v>
      </c>
      <c r="B78" s="56" t="s">
        <v>115</v>
      </c>
      <c r="C78" s="139"/>
      <c r="D78" s="139"/>
      <c r="E78" s="39"/>
      <c r="F78" s="47">
        <f>IF($C$77=0,"",IF(C78="[for completion]","",C78/$C$77))</f>
        <v>0</v>
      </c>
      <c r="G78" s="47" t="str">
        <f t="shared" ref="G78:G87" si="2">IF($D$77=0,"",IF(D78="[for completion]","",D78/$D$77))</f>
        <v/>
      </c>
      <c r="H78" s="20"/>
      <c r="L78" s="20"/>
      <c r="M78" s="20"/>
    </row>
    <row r="79" spans="1:13" outlineLevel="1" x14ac:dyDescent="0.25">
      <c r="A79" s="22" t="s">
        <v>116</v>
      </c>
      <c r="B79" s="56" t="s">
        <v>117</v>
      </c>
      <c r="C79" s="139"/>
      <c r="D79" s="139"/>
      <c r="E79" s="39"/>
      <c r="F79" s="47">
        <f t="shared" ref="F79:F87" si="3">IF($C$77=0,"",IF(C79="[for completion]","",C79/$C$77))</f>
        <v>0</v>
      </c>
      <c r="G79" s="47" t="str">
        <f t="shared" si="2"/>
        <v/>
      </c>
      <c r="H79" s="20"/>
      <c r="L79" s="20"/>
      <c r="M79" s="20"/>
    </row>
    <row r="80" spans="1:13" outlineLevel="1" x14ac:dyDescent="0.25">
      <c r="A80" s="22" t="s">
        <v>118</v>
      </c>
      <c r="B80" s="56" t="s">
        <v>119</v>
      </c>
      <c r="C80" s="139"/>
      <c r="D80" s="139"/>
      <c r="E80" s="39"/>
      <c r="F80" s="47">
        <f t="shared" si="3"/>
        <v>0</v>
      </c>
      <c r="G80" s="47" t="str">
        <f t="shared" si="2"/>
        <v/>
      </c>
      <c r="H80" s="20"/>
      <c r="L80" s="20"/>
      <c r="M80" s="20"/>
    </row>
    <row r="81" spans="1:13" outlineLevel="1" x14ac:dyDescent="0.25">
      <c r="A81" s="22" t="s">
        <v>120</v>
      </c>
      <c r="B81" s="56" t="s">
        <v>121</v>
      </c>
      <c r="C81" s="139"/>
      <c r="D81" s="139"/>
      <c r="E81" s="39"/>
      <c r="F81" s="47">
        <f t="shared" si="3"/>
        <v>0</v>
      </c>
      <c r="G81" s="47" t="str">
        <f t="shared" si="2"/>
        <v/>
      </c>
      <c r="H81" s="20"/>
      <c r="L81" s="20"/>
      <c r="M81" s="20"/>
    </row>
    <row r="82" spans="1:13" outlineLevel="1" x14ac:dyDescent="0.25">
      <c r="A82" s="22" t="s">
        <v>122</v>
      </c>
      <c r="B82" s="56" t="s">
        <v>123</v>
      </c>
      <c r="C82" s="139"/>
      <c r="D82" s="139"/>
      <c r="E82" s="39"/>
      <c r="F82" s="47">
        <f t="shared" si="3"/>
        <v>0</v>
      </c>
      <c r="G82" s="47" t="str">
        <f t="shared" si="2"/>
        <v/>
      </c>
      <c r="H82" s="20"/>
      <c r="L82" s="20"/>
      <c r="M82" s="20"/>
    </row>
    <row r="83" spans="1:13" outlineLevel="1" x14ac:dyDescent="0.25">
      <c r="A83" s="22" t="s">
        <v>124</v>
      </c>
      <c r="B83" s="56"/>
      <c r="C83" s="46"/>
      <c r="D83" s="46"/>
      <c r="E83" s="39"/>
      <c r="F83" s="47"/>
      <c r="G83" s="47"/>
      <c r="H83" s="20"/>
      <c r="L83" s="20"/>
      <c r="M83" s="20"/>
    </row>
    <row r="84" spans="1:13" outlineLevel="1" x14ac:dyDescent="0.25">
      <c r="A84" s="22" t="s">
        <v>125</v>
      </c>
      <c r="B84" s="56"/>
      <c r="C84" s="46"/>
      <c r="D84" s="46"/>
      <c r="E84" s="39"/>
      <c r="F84" s="47"/>
      <c r="G84" s="47"/>
      <c r="H84" s="20"/>
      <c r="L84" s="20"/>
      <c r="M84" s="20"/>
    </row>
    <row r="85" spans="1:13" outlineLevel="1" x14ac:dyDescent="0.25">
      <c r="A85" s="22" t="s">
        <v>126</v>
      </c>
      <c r="B85" s="56"/>
      <c r="C85" s="46"/>
      <c r="D85" s="46"/>
      <c r="E85" s="39"/>
      <c r="F85" s="47"/>
      <c r="G85" s="47"/>
      <c r="H85" s="20"/>
      <c r="L85" s="20"/>
      <c r="M85" s="20"/>
    </row>
    <row r="86" spans="1:13" outlineLevel="1" x14ac:dyDescent="0.25">
      <c r="A86" s="22" t="s">
        <v>127</v>
      </c>
      <c r="B86" s="55"/>
      <c r="C86" s="46"/>
      <c r="D86" s="46"/>
      <c r="E86" s="39"/>
      <c r="F86" s="47">
        <f t="shared" si="3"/>
        <v>0</v>
      </c>
      <c r="G86" s="47" t="str">
        <f t="shared" si="2"/>
        <v/>
      </c>
      <c r="H86" s="20"/>
      <c r="L86" s="20"/>
      <c r="M86" s="20"/>
    </row>
    <row r="87" spans="1:13" outlineLevel="1" x14ac:dyDescent="0.25">
      <c r="A87" s="22" t="s">
        <v>128</v>
      </c>
      <c r="B87" s="56"/>
      <c r="C87" s="46"/>
      <c r="D87" s="46"/>
      <c r="E87" s="39"/>
      <c r="F87" s="47">
        <f t="shared" si="3"/>
        <v>0</v>
      </c>
      <c r="G87" s="47" t="str">
        <f t="shared" si="2"/>
        <v/>
      </c>
      <c r="H87" s="20"/>
      <c r="L87" s="20"/>
      <c r="M87" s="20"/>
    </row>
    <row r="88" spans="1:13" ht="15" customHeight="1" x14ac:dyDescent="0.25">
      <c r="A88" s="41"/>
      <c r="B88" s="42" t="s">
        <v>129</v>
      </c>
      <c r="C88" s="89" t="s">
        <v>1137</v>
      </c>
      <c r="D88" s="89" t="s">
        <v>1138</v>
      </c>
      <c r="E88" s="43"/>
      <c r="F88" s="44" t="s">
        <v>130</v>
      </c>
      <c r="G88" s="41" t="s">
        <v>131</v>
      </c>
      <c r="H88" s="20"/>
      <c r="L88" s="20"/>
      <c r="M88" s="20"/>
    </row>
    <row r="89" spans="1:13" x14ac:dyDescent="0.25">
      <c r="A89" s="22" t="s">
        <v>132</v>
      </c>
      <c r="B89" s="39" t="s">
        <v>104</v>
      </c>
      <c r="C89" s="456">
        <f>' D2. NTT Pool'!C21/12</f>
        <v>3.0160409771514747</v>
      </c>
      <c r="D89" s="456">
        <f>C89+1</f>
        <v>4.0160409771514747</v>
      </c>
      <c r="E89" s="36"/>
      <c r="F89" s="53"/>
      <c r="G89" s="54"/>
      <c r="H89" s="20"/>
      <c r="L89" s="20"/>
      <c r="M89" s="20"/>
    </row>
    <row r="90" spans="1:13" x14ac:dyDescent="0.25">
      <c r="B90" s="39"/>
      <c r="E90" s="36"/>
      <c r="F90" s="53"/>
      <c r="G90" s="54"/>
      <c r="H90" s="20"/>
      <c r="L90" s="20"/>
      <c r="M90" s="20"/>
    </row>
    <row r="91" spans="1:13" x14ac:dyDescent="0.25">
      <c r="B91" s="39" t="s">
        <v>1130</v>
      </c>
      <c r="C91" s="36"/>
      <c r="D91" s="36"/>
      <c r="E91" s="36"/>
      <c r="F91" s="54"/>
      <c r="G91" s="54"/>
      <c r="H91" s="20"/>
      <c r="L91" s="20"/>
      <c r="M91" s="20"/>
    </row>
    <row r="92" spans="1:13" x14ac:dyDescent="0.25">
      <c r="A92" s="22" t="s">
        <v>133</v>
      </c>
      <c r="B92" s="39" t="s">
        <v>105</v>
      </c>
      <c r="E92" s="36"/>
      <c r="F92" s="54"/>
      <c r="G92" s="54"/>
      <c r="H92" s="20"/>
      <c r="L92" s="20"/>
      <c r="M92" s="20"/>
    </row>
    <row r="93" spans="1:13" x14ac:dyDescent="0.25">
      <c r="A93" s="22" t="s">
        <v>134</v>
      </c>
      <c r="B93" s="128" t="s">
        <v>1161</v>
      </c>
      <c r="C93" s="457">
        <f>[3]HTT!$C$5</f>
        <v>3754160000</v>
      </c>
      <c r="D93" s="457"/>
      <c r="E93" s="18"/>
      <c r="F93" s="47">
        <f>IF($C$100=0,"",IF(C93="[for completion]","",IF(C93="","",C93/$C$100)))</f>
        <v>0.13069078544359281</v>
      </c>
      <c r="G93" s="47" t="str">
        <f>IF($D$100=0,"",IF(D93="[Mark as ND1 if not relevant]","",IF(D93="","",D93/$D$100)))</f>
        <v/>
      </c>
      <c r="H93" s="20"/>
      <c r="L93" s="20"/>
      <c r="M93" s="20"/>
    </row>
    <row r="94" spans="1:13" x14ac:dyDescent="0.25">
      <c r="A94" s="22" t="s">
        <v>135</v>
      </c>
      <c r="B94" s="128" t="s">
        <v>1162</v>
      </c>
      <c r="C94" s="457">
        <f>[3]HTT!$C$6</f>
        <v>3502100000</v>
      </c>
      <c r="D94" s="457">
        <f>[3]HTT!$D$6</f>
        <v>3754160000</v>
      </c>
      <c r="E94" s="18"/>
      <c r="F94" s="47">
        <f t="shared" ref="F94:F99" si="4">IF($C$100=0,"",IF(C94="[for completion]","",IF(C94="","",C94/$C$100)))</f>
        <v>0.1219160077625904</v>
      </c>
      <c r="G94" s="47">
        <f t="shared" ref="G94:G99" si="5">IF($D$100=0,"",IF(D94="[Mark as ND1 if not relevant]","",IF(D94="","",D94/$D$100)))</f>
        <v>0.13069078544359281</v>
      </c>
      <c r="H94" s="20"/>
      <c r="L94" s="20"/>
      <c r="M94" s="20"/>
    </row>
    <row r="95" spans="1:13" x14ac:dyDescent="0.25">
      <c r="A95" s="22" t="s">
        <v>136</v>
      </c>
      <c r="B95" s="128" t="s">
        <v>1163</v>
      </c>
      <c r="C95" s="457">
        <f>[3]HTT!$C$7</f>
        <v>10476945000</v>
      </c>
      <c r="D95" s="457">
        <f>[3]HTT!$D$7</f>
        <v>3502100000</v>
      </c>
      <c r="E95" s="18"/>
      <c r="F95" s="47">
        <f t="shared" si="4"/>
        <v>0.36472610946238904</v>
      </c>
      <c r="G95" s="47">
        <f t="shared" si="5"/>
        <v>0.1219160077625904</v>
      </c>
      <c r="H95" s="20"/>
      <c r="L95" s="20"/>
      <c r="M95" s="20"/>
    </row>
    <row r="96" spans="1:13" x14ac:dyDescent="0.25">
      <c r="A96" s="22" t="s">
        <v>137</v>
      </c>
      <c r="B96" s="128" t="s">
        <v>1164</v>
      </c>
      <c r="C96" s="457">
        <f>[3]HTT!$C$8</f>
        <v>2922430000</v>
      </c>
      <c r="D96" s="457">
        <f>[3]HTT!$D$8</f>
        <v>10476945000</v>
      </c>
      <c r="E96" s="18"/>
      <c r="F96" s="47">
        <f t="shared" si="4"/>
        <v>0.10173638632980984</v>
      </c>
      <c r="G96" s="47">
        <f t="shared" si="5"/>
        <v>0.36472610946238904</v>
      </c>
      <c r="H96" s="20"/>
      <c r="L96" s="20"/>
      <c r="M96" s="20"/>
    </row>
    <row r="97" spans="1:14" x14ac:dyDescent="0.25">
      <c r="A97" s="22" t="s">
        <v>138</v>
      </c>
      <c r="B97" s="128" t="s">
        <v>1165</v>
      </c>
      <c r="C97" s="457">
        <f>[3]HTT!$C$9</f>
        <v>5645600000</v>
      </c>
      <c r="D97" s="457">
        <f>[3]HTT!$D$9</f>
        <v>2922430000</v>
      </c>
      <c r="E97" s="18"/>
      <c r="F97" s="47">
        <f t="shared" si="4"/>
        <v>0.19653608218625407</v>
      </c>
      <c r="G97" s="47">
        <f t="shared" si="5"/>
        <v>0.10173638632980984</v>
      </c>
      <c r="H97" s="20"/>
      <c r="L97" s="20"/>
      <c r="M97" s="20"/>
    </row>
    <row r="98" spans="1:14" x14ac:dyDescent="0.25">
      <c r="A98" s="22" t="s">
        <v>139</v>
      </c>
      <c r="B98" s="128" t="s">
        <v>1166</v>
      </c>
      <c r="C98" s="457">
        <f>[3]HTT!$C$10</f>
        <v>2143557500</v>
      </c>
      <c r="D98" s="457">
        <f>[3]HTT!$D$10</f>
        <v>7789157500</v>
      </c>
      <c r="E98" s="18"/>
      <c r="F98" s="47">
        <f t="shared" si="4"/>
        <v>7.4622076128482595E-2</v>
      </c>
      <c r="G98" s="47">
        <f t="shared" si="5"/>
        <v>0.27115815831473666</v>
      </c>
      <c r="H98" s="20"/>
      <c r="L98" s="20"/>
      <c r="M98" s="20"/>
    </row>
    <row r="99" spans="1:14" x14ac:dyDescent="0.25">
      <c r="A99" s="22" t="s">
        <v>140</v>
      </c>
      <c r="B99" s="128" t="s">
        <v>1167</v>
      </c>
      <c r="C99" s="457">
        <f>[3]HTT!$C$11</f>
        <v>280721600</v>
      </c>
      <c r="D99" s="457">
        <f>[3]HTT!$D$11</f>
        <v>280721600</v>
      </c>
      <c r="E99" s="18"/>
      <c r="F99" s="47">
        <f t="shared" si="4"/>
        <v>9.7725526868812414E-3</v>
      </c>
      <c r="G99" s="47">
        <f t="shared" si="5"/>
        <v>9.7725526868812414E-3</v>
      </c>
      <c r="H99" s="20"/>
      <c r="L99" s="20"/>
      <c r="M99" s="20"/>
    </row>
    <row r="100" spans="1:14" x14ac:dyDescent="0.25">
      <c r="A100" s="22" t="s">
        <v>141</v>
      </c>
      <c r="B100" s="55" t="s">
        <v>92</v>
      </c>
      <c r="C100" s="459">
        <f>SUM(C93:C99)</f>
        <v>28725514100</v>
      </c>
      <c r="D100" s="459">
        <f>SUM(D93:D99)</f>
        <v>28725514100</v>
      </c>
      <c r="E100" s="39"/>
      <c r="F100" s="49">
        <f>SUM(F93:F99)</f>
        <v>1</v>
      </c>
      <c r="G100" s="49">
        <f>SUM(G93:G99)</f>
        <v>1</v>
      </c>
      <c r="H100" s="20"/>
      <c r="L100" s="20"/>
      <c r="M100" s="20"/>
    </row>
    <row r="101" spans="1:14" outlineLevel="1" x14ac:dyDescent="0.25">
      <c r="A101" s="22" t="s">
        <v>142</v>
      </c>
      <c r="B101" s="56" t="s">
        <v>115</v>
      </c>
      <c r="C101" s="46"/>
      <c r="D101" s="46"/>
      <c r="E101" s="39"/>
      <c r="F101" s="47">
        <f>IF($C$100=0,"",IF(C101="[for completion]","",C101/$C$100))</f>
        <v>0</v>
      </c>
      <c r="G101" s="47">
        <f>IF($D$100=0,"",IF(D101="[for completion]","",D101/$D$100))</f>
        <v>0</v>
      </c>
      <c r="H101" s="20"/>
      <c r="L101" s="20"/>
      <c r="M101" s="20"/>
    </row>
    <row r="102" spans="1:14" outlineLevel="1" x14ac:dyDescent="0.25">
      <c r="A102" s="22" t="s">
        <v>143</v>
      </c>
      <c r="B102" s="56" t="s">
        <v>117</v>
      </c>
      <c r="C102" s="46"/>
      <c r="D102" s="46"/>
      <c r="E102" s="39"/>
      <c r="F102" s="47">
        <f>IF($C$100=0,"",IF(C102="[for completion]","",C102/$C$100))</f>
        <v>0</v>
      </c>
      <c r="G102" s="47">
        <f>IF($D$100=0,"",IF(D102="[for completion]","",D102/$D$100))</f>
        <v>0</v>
      </c>
      <c r="H102" s="20"/>
      <c r="L102" s="20"/>
      <c r="M102" s="20"/>
    </row>
    <row r="103" spans="1:14" outlineLevel="1" x14ac:dyDescent="0.25">
      <c r="A103" s="22" t="s">
        <v>144</v>
      </c>
      <c r="B103" s="56" t="s">
        <v>119</v>
      </c>
      <c r="C103" s="46"/>
      <c r="D103" s="46"/>
      <c r="E103" s="39"/>
      <c r="F103" s="47">
        <f>IF($C$100=0,"",IF(C103="[for completion]","",C103/$C$100))</f>
        <v>0</v>
      </c>
      <c r="G103" s="47">
        <f>IF($D$100=0,"",IF(D103="[for completion]","",D103/$D$100))</f>
        <v>0</v>
      </c>
      <c r="H103" s="20"/>
      <c r="L103" s="20"/>
      <c r="M103" s="20"/>
    </row>
    <row r="104" spans="1:14" outlineLevel="1" x14ac:dyDescent="0.25">
      <c r="A104" s="22" t="s">
        <v>145</v>
      </c>
      <c r="B104" s="56" t="s">
        <v>121</v>
      </c>
      <c r="C104" s="46"/>
      <c r="D104" s="46"/>
      <c r="E104" s="39"/>
      <c r="F104" s="47">
        <f>IF($C$100=0,"",IF(C104="[for completion]","",C104/$C$100))</f>
        <v>0</v>
      </c>
      <c r="G104" s="47">
        <f>IF($D$100=0,"",IF(D104="[for completion]","",D104/$D$100))</f>
        <v>0</v>
      </c>
      <c r="H104" s="20"/>
      <c r="L104" s="20"/>
      <c r="M104" s="20"/>
    </row>
    <row r="105" spans="1:14" outlineLevel="1" x14ac:dyDescent="0.25">
      <c r="A105" s="22" t="s">
        <v>146</v>
      </c>
      <c r="B105" s="56" t="s">
        <v>123</v>
      </c>
      <c r="C105" s="46"/>
      <c r="D105" s="46"/>
      <c r="E105" s="39"/>
      <c r="F105" s="47">
        <f>IF($C$100=0,"",IF(C105="[for completion]","",C105/$C$100))</f>
        <v>0</v>
      </c>
      <c r="G105" s="47">
        <f>IF($D$100=0,"",IF(D105="[for completion]","",D105/$D$100))</f>
        <v>0</v>
      </c>
      <c r="H105" s="20"/>
      <c r="L105" s="20"/>
      <c r="M105" s="20"/>
    </row>
    <row r="106" spans="1:14" outlineLevel="1" x14ac:dyDescent="0.25">
      <c r="A106" s="22" t="s">
        <v>147</v>
      </c>
      <c r="B106" s="56"/>
      <c r="C106" s="46"/>
      <c r="D106" s="46"/>
      <c r="E106" s="39"/>
      <c r="F106" s="47"/>
      <c r="G106" s="47"/>
      <c r="H106" s="20"/>
      <c r="L106" s="20"/>
      <c r="M106" s="20"/>
    </row>
    <row r="107" spans="1:14" outlineLevel="1" x14ac:dyDescent="0.25">
      <c r="A107" s="22" t="s">
        <v>148</v>
      </c>
      <c r="B107" s="56"/>
      <c r="C107" s="46"/>
      <c r="D107" s="46"/>
      <c r="E107" s="39"/>
      <c r="F107" s="47"/>
      <c r="G107" s="47"/>
      <c r="H107" s="20"/>
      <c r="L107" s="20"/>
      <c r="M107" s="20"/>
    </row>
    <row r="108" spans="1:14" outlineLevel="1" x14ac:dyDescent="0.25">
      <c r="A108" s="22" t="s">
        <v>149</v>
      </c>
      <c r="B108" s="55"/>
      <c r="C108" s="46"/>
      <c r="D108" s="46"/>
      <c r="E108" s="39"/>
      <c r="F108" s="47"/>
      <c r="G108" s="47"/>
      <c r="H108" s="20"/>
      <c r="L108" s="20"/>
      <c r="M108" s="20"/>
    </row>
    <row r="109" spans="1:14" outlineLevel="1" x14ac:dyDescent="0.25">
      <c r="A109" s="22" t="s">
        <v>150</v>
      </c>
      <c r="B109" s="56"/>
      <c r="C109" s="46"/>
      <c r="D109" s="46"/>
      <c r="E109" s="39"/>
      <c r="F109" s="47"/>
      <c r="G109" s="47"/>
      <c r="H109" s="20"/>
      <c r="L109" s="20"/>
      <c r="M109" s="20"/>
    </row>
    <row r="110" spans="1:14" outlineLevel="1" x14ac:dyDescent="0.25">
      <c r="A110" s="22" t="s">
        <v>151</v>
      </c>
      <c r="B110" s="56"/>
      <c r="C110" s="46"/>
      <c r="D110" s="46"/>
      <c r="E110" s="39"/>
      <c r="F110" s="47"/>
      <c r="G110" s="47"/>
      <c r="H110" s="20"/>
      <c r="L110" s="20"/>
      <c r="M110" s="20"/>
    </row>
    <row r="111" spans="1:14" ht="15" customHeight="1" x14ac:dyDescent="0.25">
      <c r="A111" s="41"/>
      <c r="B111" s="42" t="s">
        <v>152</v>
      </c>
      <c r="C111" s="44" t="s">
        <v>153</v>
      </c>
      <c r="D111" s="44" t="s">
        <v>154</v>
      </c>
      <c r="E111" s="43"/>
      <c r="F111" s="44" t="s">
        <v>155</v>
      </c>
      <c r="G111" s="44" t="s">
        <v>156</v>
      </c>
      <c r="H111" s="20"/>
      <c r="L111" s="20"/>
      <c r="M111" s="20"/>
    </row>
    <row r="112" spans="1:14" s="57" customFormat="1" x14ac:dyDescent="0.25">
      <c r="A112" s="22" t="s">
        <v>157</v>
      </c>
      <c r="B112" s="39" t="s">
        <v>158</v>
      </c>
      <c r="C112" s="22">
        <v>0</v>
      </c>
      <c r="D112" s="22" t="s">
        <v>951</v>
      </c>
      <c r="E112" s="47"/>
      <c r="F112" s="47">
        <f>IF($C$129=0,"",IF(C112="[for completion]","",IF(C112="","",C112/$C$129)))</f>
        <v>0</v>
      </c>
      <c r="G112" s="47" t="str">
        <f>IF($D$129=0,"",IF(D112="[for completion]","",IF(D112="","",D112/$D$129)))</f>
        <v/>
      </c>
      <c r="I112" s="22"/>
      <c r="J112" s="22"/>
      <c r="K112" s="22"/>
      <c r="L112" s="20" t="s">
        <v>1171</v>
      </c>
      <c r="M112" s="20"/>
      <c r="N112" s="20"/>
    </row>
    <row r="113" spans="1:14" s="57" customFormat="1" x14ac:dyDescent="0.25">
      <c r="A113" s="22" t="s">
        <v>159</v>
      </c>
      <c r="B113" s="39" t="s">
        <v>1172</v>
      </c>
      <c r="C113" s="22">
        <v>0</v>
      </c>
      <c r="D113" s="22" t="s">
        <v>951</v>
      </c>
      <c r="E113" s="47"/>
      <c r="F113" s="47">
        <f t="shared" ref="F113:F128" si="6">IF($C$129=0,"",IF(C113="[for completion]","",IF(C113="","",C113/$C$129)))</f>
        <v>0</v>
      </c>
      <c r="G113" s="47" t="str">
        <f t="shared" ref="G113:G128" si="7">IF($D$129=0,"",IF(D113="[for completion]","",IF(D113="","",D113/$D$129)))</f>
        <v/>
      </c>
      <c r="I113" s="22"/>
      <c r="J113" s="22"/>
      <c r="K113" s="22"/>
      <c r="L113" s="39" t="s">
        <v>1172</v>
      </c>
      <c r="M113" s="20"/>
      <c r="N113" s="20"/>
    </row>
    <row r="114" spans="1:14" s="57" customFormat="1" x14ac:dyDescent="0.25">
      <c r="A114" s="22" t="s">
        <v>160</v>
      </c>
      <c r="B114" s="39" t="s">
        <v>167</v>
      </c>
      <c r="C114" s="22">
        <v>0</v>
      </c>
      <c r="D114" s="22" t="s">
        <v>951</v>
      </c>
      <c r="E114" s="47"/>
      <c r="F114" s="47">
        <f t="shared" si="6"/>
        <v>0</v>
      </c>
      <c r="G114" s="47" t="str">
        <f t="shared" si="7"/>
        <v/>
      </c>
      <c r="I114" s="22"/>
      <c r="J114" s="22"/>
      <c r="K114" s="22"/>
      <c r="L114" s="39" t="s">
        <v>167</v>
      </c>
      <c r="M114" s="20"/>
      <c r="N114" s="20"/>
    </row>
    <row r="115" spans="1:14" s="57" customFormat="1" x14ac:dyDescent="0.25">
      <c r="A115" s="22" t="s">
        <v>161</v>
      </c>
      <c r="B115" s="39" t="s">
        <v>1173</v>
      </c>
      <c r="C115" s="459">
        <f>' D2. NTT Pool'!C8</f>
        <v>39860380443.360214</v>
      </c>
      <c r="D115" s="22" t="s">
        <v>951</v>
      </c>
      <c r="E115" s="47"/>
      <c r="F115" s="47">
        <f t="shared" si="6"/>
        <v>1</v>
      </c>
      <c r="G115" s="47" t="str">
        <f t="shared" si="7"/>
        <v/>
      </c>
      <c r="I115" s="22"/>
      <c r="J115" s="22"/>
      <c r="K115" s="22"/>
      <c r="L115" s="39" t="s">
        <v>1173</v>
      </c>
      <c r="M115" s="20"/>
      <c r="N115" s="20"/>
    </row>
    <row r="116" spans="1:14" s="57" customFormat="1" x14ac:dyDescent="0.25">
      <c r="A116" s="22" t="s">
        <v>163</v>
      </c>
      <c r="B116" s="39" t="s">
        <v>1174</v>
      </c>
      <c r="C116" s="22">
        <v>0</v>
      </c>
      <c r="D116" s="22" t="s">
        <v>951</v>
      </c>
      <c r="E116" s="47"/>
      <c r="F116" s="47">
        <f t="shared" si="6"/>
        <v>0</v>
      </c>
      <c r="G116" s="47" t="str">
        <f t="shared" si="7"/>
        <v/>
      </c>
      <c r="I116" s="22"/>
      <c r="J116" s="22"/>
      <c r="K116" s="22"/>
      <c r="L116" s="39" t="s">
        <v>1174</v>
      </c>
      <c r="M116" s="20"/>
      <c r="N116" s="20"/>
    </row>
    <row r="117" spans="1:14" s="57" customFormat="1" x14ac:dyDescent="0.25">
      <c r="A117" s="22" t="s">
        <v>164</v>
      </c>
      <c r="B117" s="39" t="s">
        <v>169</v>
      </c>
      <c r="C117" s="22">
        <v>0</v>
      </c>
      <c r="D117" s="22" t="s">
        <v>951</v>
      </c>
      <c r="E117" s="39"/>
      <c r="F117" s="47">
        <f t="shared" si="6"/>
        <v>0</v>
      </c>
      <c r="G117" s="47" t="str">
        <f t="shared" si="7"/>
        <v/>
      </c>
      <c r="I117" s="22"/>
      <c r="J117" s="22"/>
      <c r="K117" s="22"/>
      <c r="L117" s="39" t="s">
        <v>169</v>
      </c>
      <c r="M117" s="20"/>
      <c r="N117" s="20"/>
    </row>
    <row r="118" spans="1:14" x14ac:dyDescent="0.25">
      <c r="A118" s="22" t="s">
        <v>165</v>
      </c>
      <c r="B118" s="39" t="s">
        <v>171</v>
      </c>
      <c r="C118" s="22">
        <v>0</v>
      </c>
      <c r="D118" s="22" t="s">
        <v>951</v>
      </c>
      <c r="E118" s="39"/>
      <c r="F118" s="47">
        <f t="shared" si="6"/>
        <v>0</v>
      </c>
      <c r="G118" s="47" t="str">
        <f t="shared" si="7"/>
        <v/>
      </c>
      <c r="L118" s="39" t="s">
        <v>171</v>
      </c>
      <c r="M118" s="20"/>
    </row>
    <row r="119" spans="1:14" x14ac:dyDescent="0.25">
      <c r="A119" s="22" t="s">
        <v>166</v>
      </c>
      <c r="B119" s="39" t="s">
        <v>1175</v>
      </c>
      <c r="C119" s="22">
        <v>0</v>
      </c>
      <c r="D119" s="22" t="s">
        <v>951</v>
      </c>
      <c r="E119" s="39"/>
      <c r="F119" s="47">
        <f t="shared" si="6"/>
        <v>0</v>
      </c>
      <c r="G119" s="47" t="str">
        <f t="shared" si="7"/>
        <v/>
      </c>
      <c r="L119" s="39" t="s">
        <v>1175</v>
      </c>
      <c r="M119" s="20"/>
    </row>
    <row r="120" spans="1:14" x14ac:dyDescent="0.25">
      <c r="A120" s="22" t="s">
        <v>168</v>
      </c>
      <c r="B120" s="39" t="s">
        <v>173</v>
      </c>
      <c r="C120" s="22">
        <v>0</v>
      </c>
      <c r="D120" s="22" t="s">
        <v>951</v>
      </c>
      <c r="E120" s="39"/>
      <c r="F120" s="47">
        <f t="shared" si="6"/>
        <v>0</v>
      </c>
      <c r="G120" s="47" t="str">
        <f t="shared" si="7"/>
        <v/>
      </c>
      <c r="L120" s="39" t="s">
        <v>173</v>
      </c>
      <c r="M120" s="20"/>
    </row>
    <row r="121" spans="1:14" x14ac:dyDescent="0.25">
      <c r="A121" s="22" t="s">
        <v>170</v>
      </c>
      <c r="B121" s="39" t="s">
        <v>1182</v>
      </c>
      <c r="C121" s="22">
        <v>0</v>
      </c>
      <c r="D121" s="22" t="s">
        <v>951</v>
      </c>
      <c r="E121" s="39"/>
      <c r="F121" s="47">
        <f>IF($C$129=0,"",IF(C121="[for completion]","",IF(C121="","",C121/$C$129)))</f>
        <v>0</v>
      </c>
      <c r="G121" s="47" t="str">
        <f>IF($D$129=0,"",IF(D121="[for completion]","",IF(D121="","",D121/$D$129)))</f>
        <v/>
      </c>
      <c r="L121" s="39"/>
      <c r="M121" s="20"/>
    </row>
    <row r="122" spans="1:14" x14ac:dyDescent="0.25">
      <c r="A122" s="22" t="s">
        <v>172</v>
      </c>
      <c r="B122" s="39" t="s">
        <v>175</v>
      </c>
      <c r="C122" s="22">
        <v>0</v>
      </c>
      <c r="D122" s="22" t="s">
        <v>951</v>
      </c>
      <c r="E122" s="39"/>
      <c r="F122" s="47">
        <f t="shared" si="6"/>
        <v>0</v>
      </c>
      <c r="G122" s="47" t="str">
        <f t="shared" si="7"/>
        <v/>
      </c>
      <c r="L122" s="39" t="s">
        <v>175</v>
      </c>
      <c r="M122" s="20"/>
    </row>
    <row r="123" spans="1:14" x14ac:dyDescent="0.25">
      <c r="A123" s="22" t="s">
        <v>174</v>
      </c>
      <c r="B123" s="39" t="s">
        <v>162</v>
      </c>
      <c r="C123" s="22">
        <v>0</v>
      </c>
      <c r="D123" s="22" t="s">
        <v>951</v>
      </c>
      <c r="E123" s="39"/>
      <c r="F123" s="47">
        <f t="shared" si="6"/>
        <v>0</v>
      </c>
      <c r="G123" s="47" t="str">
        <f t="shared" si="7"/>
        <v/>
      </c>
      <c r="L123" s="39" t="s">
        <v>162</v>
      </c>
      <c r="M123" s="20"/>
    </row>
    <row r="124" spans="1:14" x14ac:dyDescent="0.25">
      <c r="A124" s="22" t="s">
        <v>176</v>
      </c>
      <c r="B124" s="128" t="s">
        <v>1177</v>
      </c>
      <c r="C124" s="22">
        <v>0</v>
      </c>
      <c r="D124" s="22" t="s">
        <v>951</v>
      </c>
      <c r="E124" s="39"/>
      <c r="F124" s="47">
        <f t="shared" si="6"/>
        <v>0</v>
      </c>
      <c r="G124" s="47" t="str">
        <f t="shared" si="7"/>
        <v/>
      </c>
      <c r="L124" s="128" t="s">
        <v>1177</v>
      </c>
      <c r="M124" s="20"/>
    </row>
    <row r="125" spans="1:14" x14ac:dyDescent="0.25">
      <c r="A125" s="22" t="s">
        <v>178</v>
      </c>
      <c r="B125" s="39" t="s">
        <v>177</v>
      </c>
      <c r="C125" s="22">
        <v>0</v>
      </c>
      <c r="D125" s="22" t="s">
        <v>951</v>
      </c>
      <c r="E125" s="39"/>
      <c r="F125" s="47">
        <f t="shared" si="6"/>
        <v>0</v>
      </c>
      <c r="G125" s="47" t="str">
        <f t="shared" si="7"/>
        <v/>
      </c>
      <c r="L125" s="39" t="s">
        <v>177</v>
      </c>
      <c r="M125" s="20"/>
    </row>
    <row r="126" spans="1:14" x14ac:dyDescent="0.25">
      <c r="A126" s="22" t="s">
        <v>180</v>
      </c>
      <c r="B126" s="39" t="s">
        <v>179</v>
      </c>
      <c r="C126" s="22">
        <v>0</v>
      </c>
      <c r="D126" s="22" t="s">
        <v>951</v>
      </c>
      <c r="E126" s="39"/>
      <c r="F126" s="47">
        <f t="shared" si="6"/>
        <v>0</v>
      </c>
      <c r="G126" s="47" t="str">
        <f t="shared" si="7"/>
        <v/>
      </c>
      <c r="H126" s="51"/>
      <c r="L126" s="39" t="s">
        <v>179</v>
      </c>
      <c r="M126" s="20"/>
    </row>
    <row r="127" spans="1:14" x14ac:dyDescent="0.25">
      <c r="A127" s="22" t="s">
        <v>181</v>
      </c>
      <c r="B127" s="39" t="s">
        <v>1176</v>
      </c>
      <c r="C127" s="22">
        <v>0</v>
      </c>
      <c r="D127" s="452" t="s">
        <v>951</v>
      </c>
      <c r="E127" s="39"/>
      <c r="F127" s="47">
        <f>IF($C$129=0,"",IF(C127="[for completion]","",IF(C127="","",C127/$C$129)))</f>
        <v>0</v>
      </c>
      <c r="G127" s="47" t="str">
        <f>IF($D$129=0,"",IF(D127="[for completion]","",IF(D127="","",D127/$D$129)))</f>
        <v/>
      </c>
      <c r="H127" s="20"/>
      <c r="L127" s="39" t="s">
        <v>1176</v>
      </c>
      <c r="M127" s="20"/>
    </row>
    <row r="128" spans="1:14" x14ac:dyDescent="0.25">
      <c r="A128" s="22" t="s">
        <v>1178</v>
      </c>
      <c r="B128" s="39" t="s">
        <v>90</v>
      </c>
      <c r="C128" s="22">
        <v>0</v>
      </c>
      <c r="D128" s="452" t="s">
        <v>951</v>
      </c>
      <c r="E128" s="39"/>
      <c r="F128" s="47">
        <f t="shared" si="6"/>
        <v>0</v>
      </c>
      <c r="G128" s="47" t="str">
        <f t="shared" si="7"/>
        <v/>
      </c>
      <c r="H128" s="20"/>
      <c r="L128" s="20"/>
      <c r="M128" s="20"/>
    </row>
    <row r="129" spans="1:14" x14ac:dyDescent="0.25">
      <c r="A129" s="22" t="s">
        <v>1181</v>
      </c>
      <c r="B129" s="55" t="s">
        <v>92</v>
      </c>
      <c r="C129" s="457">
        <f>SUM(C112:C128)</f>
        <v>39860380443.360214</v>
      </c>
      <c r="D129" s="22">
        <f>SUM(D112:D128)</f>
        <v>0</v>
      </c>
      <c r="E129" s="39"/>
      <c r="F129" s="58">
        <f>SUM(F112:F128)</f>
        <v>1</v>
      </c>
      <c r="G129" s="58">
        <f>SUM(G112:G128)</f>
        <v>0</v>
      </c>
      <c r="H129" s="20"/>
      <c r="L129" s="20"/>
      <c r="M129" s="20"/>
    </row>
    <row r="130" spans="1:14" outlineLevel="1" x14ac:dyDescent="0.25">
      <c r="A130" s="22" t="s">
        <v>182</v>
      </c>
      <c r="B130" s="50" t="s">
        <v>94</v>
      </c>
      <c r="E130" s="39"/>
      <c r="F130" s="47" t="str">
        <f>IF($C$129=0,"",IF(C130="[for completion]","",IF(C130="","",C130/$C$129)))</f>
        <v/>
      </c>
      <c r="G130" s="47" t="str">
        <f>IF($D$129=0,"",IF(D130="[for completion]","",IF(D130="","",D130/$D$129)))</f>
        <v/>
      </c>
      <c r="H130" s="20"/>
      <c r="L130" s="20"/>
      <c r="M130" s="20"/>
    </row>
    <row r="131" spans="1:14" outlineLevel="1" x14ac:dyDescent="0.25">
      <c r="A131" s="22" t="s">
        <v>183</v>
      </c>
      <c r="B131" s="50" t="s">
        <v>94</v>
      </c>
      <c r="E131" s="39"/>
      <c r="F131" s="47">
        <f t="shared" ref="F131:F136" si="8">IF($C$129=0,"",IF(C131="[for completion]","",C131/$C$129))</f>
        <v>0</v>
      </c>
      <c r="G131" s="47" t="str">
        <f t="shared" ref="G131:G136" si="9">IF($D$129=0,"",IF(D131="[for completion]","",D131/$D$129))</f>
        <v/>
      </c>
      <c r="H131" s="20"/>
      <c r="L131" s="20"/>
      <c r="M131" s="20"/>
    </row>
    <row r="132" spans="1:14" outlineLevel="1" x14ac:dyDescent="0.25">
      <c r="A132" s="22" t="s">
        <v>184</v>
      </c>
      <c r="B132" s="50" t="s">
        <v>94</v>
      </c>
      <c r="E132" s="39"/>
      <c r="F132" s="47">
        <f t="shared" si="8"/>
        <v>0</v>
      </c>
      <c r="G132" s="47" t="str">
        <f t="shared" si="9"/>
        <v/>
      </c>
      <c r="H132" s="20"/>
      <c r="L132" s="20"/>
      <c r="M132" s="20"/>
    </row>
    <row r="133" spans="1:14" outlineLevel="1" x14ac:dyDescent="0.25">
      <c r="A133" s="22" t="s">
        <v>185</v>
      </c>
      <c r="B133" s="50" t="s">
        <v>94</v>
      </c>
      <c r="E133" s="39"/>
      <c r="F133" s="47">
        <f t="shared" si="8"/>
        <v>0</v>
      </c>
      <c r="G133" s="47" t="str">
        <f t="shared" si="9"/>
        <v/>
      </c>
      <c r="H133" s="20"/>
      <c r="L133" s="20"/>
      <c r="M133" s="20"/>
    </row>
    <row r="134" spans="1:14" outlineLevel="1" x14ac:dyDescent="0.25">
      <c r="A134" s="22" t="s">
        <v>186</v>
      </c>
      <c r="B134" s="50" t="s">
        <v>94</v>
      </c>
      <c r="E134" s="39"/>
      <c r="F134" s="47">
        <f t="shared" si="8"/>
        <v>0</v>
      </c>
      <c r="G134" s="47" t="str">
        <f t="shared" si="9"/>
        <v/>
      </c>
      <c r="H134" s="20"/>
      <c r="L134" s="20"/>
      <c r="M134" s="20"/>
    </row>
    <row r="135" spans="1:14" outlineLevel="1" x14ac:dyDescent="0.25">
      <c r="A135" s="22" t="s">
        <v>187</v>
      </c>
      <c r="B135" s="50" t="s">
        <v>94</v>
      </c>
      <c r="E135" s="39"/>
      <c r="F135" s="47">
        <f t="shared" si="8"/>
        <v>0</v>
      </c>
      <c r="G135" s="47" t="str">
        <f t="shared" si="9"/>
        <v/>
      </c>
      <c r="H135" s="20"/>
      <c r="L135" s="20"/>
      <c r="M135" s="20"/>
    </row>
    <row r="136" spans="1:14" outlineLevel="1" x14ac:dyDescent="0.25">
      <c r="A136" s="22" t="s">
        <v>188</v>
      </c>
      <c r="B136" s="50" t="s">
        <v>94</v>
      </c>
      <c r="E136" s="39"/>
      <c r="F136" s="47">
        <f t="shared" si="8"/>
        <v>0</v>
      </c>
      <c r="G136" s="47" t="str">
        <f t="shared" si="9"/>
        <v/>
      </c>
      <c r="H136" s="20"/>
      <c r="L136" s="20"/>
      <c r="M136" s="20"/>
    </row>
    <row r="137" spans="1:14" ht="15" customHeight="1" x14ac:dyDescent="0.25">
      <c r="A137" s="41"/>
      <c r="B137" s="42" t="s">
        <v>189</v>
      </c>
      <c r="C137" s="44" t="s">
        <v>153</v>
      </c>
      <c r="D137" s="44" t="s">
        <v>154</v>
      </c>
      <c r="E137" s="43"/>
      <c r="F137" s="44" t="s">
        <v>155</v>
      </c>
      <c r="G137" s="44" t="s">
        <v>156</v>
      </c>
      <c r="H137" s="20"/>
      <c r="L137" s="20"/>
      <c r="M137" s="20"/>
    </row>
    <row r="138" spans="1:14" s="57" customFormat="1" x14ac:dyDescent="0.25">
      <c r="A138" s="22" t="s">
        <v>190</v>
      </c>
      <c r="B138" s="39" t="s">
        <v>158</v>
      </c>
      <c r="C138" s="457">
        <f>'D1. NTT'!D25+'D1. NTT'!D27+'D1. NTT'!D30+'D1. NTT'!D31+'D1. NTT'!D32+'D1. NTT'!D37+'D1. NTT'!D39+'D1. NTT'!D40+'D1. NTT'!D41+'D1. NTT'!D43</f>
        <v>16604341600</v>
      </c>
      <c r="D138" s="22" t="s">
        <v>951</v>
      </c>
      <c r="E138" s="47"/>
      <c r="F138" s="47">
        <f>IF($C$155=0,"",IF(C138="[for completion]","",IF(C138="","",C138/$C$155)))</f>
        <v>0.57803461905665254</v>
      </c>
      <c r="G138" s="47" t="str">
        <f>IF($D$155=0,"",IF(D138="[for completion]","",IF(D138="","",D138/$D$155)))</f>
        <v/>
      </c>
      <c r="H138" s="20"/>
      <c r="I138" s="22"/>
      <c r="J138" s="22"/>
      <c r="K138" s="22"/>
      <c r="L138" s="20"/>
      <c r="M138" s="20"/>
      <c r="N138" s="20"/>
    </row>
    <row r="139" spans="1:14" s="57" customFormat="1" x14ac:dyDescent="0.25">
      <c r="A139" s="22" t="s">
        <v>191</v>
      </c>
      <c r="B139" s="39" t="s">
        <v>1172</v>
      </c>
      <c r="C139" s="457">
        <f>'D1. NTT'!D28</f>
        <v>585540000</v>
      </c>
      <c r="D139" s="22" t="s">
        <v>951</v>
      </c>
      <c r="E139" s="47"/>
      <c r="F139" s="47">
        <f t="shared" ref="F139:F146" si="10">IF($C$155=0,"",IF(C139="[for completion]","",IF(C139="","",C139/$C$155)))</f>
        <v>2.0383969385599263E-2</v>
      </c>
      <c r="G139" s="47" t="str">
        <f t="shared" ref="G139:G146" si="11">IF($D$155=0,"",IF(D139="[for completion]","",IF(D139="","",D139/$D$155)))</f>
        <v/>
      </c>
      <c r="H139" s="20"/>
      <c r="I139" s="22"/>
      <c r="J139" s="22"/>
      <c r="K139" s="22"/>
      <c r="L139" s="20"/>
      <c r="M139" s="20"/>
      <c r="N139" s="20"/>
    </row>
    <row r="140" spans="1:14" s="57" customFormat="1" x14ac:dyDescent="0.25">
      <c r="A140" s="22" t="s">
        <v>192</v>
      </c>
      <c r="B140" s="39" t="s">
        <v>167</v>
      </c>
      <c r="C140" s="457">
        <v>0</v>
      </c>
      <c r="D140" s="22" t="s">
        <v>951</v>
      </c>
      <c r="E140" s="47"/>
      <c r="F140" s="47">
        <f t="shared" si="10"/>
        <v>0</v>
      </c>
      <c r="G140" s="47" t="str">
        <f t="shared" si="11"/>
        <v/>
      </c>
      <c r="H140" s="20"/>
      <c r="I140" s="22"/>
      <c r="J140" s="22"/>
      <c r="K140" s="22"/>
      <c r="L140" s="20"/>
      <c r="M140" s="20"/>
      <c r="N140" s="20"/>
    </row>
    <row r="141" spans="1:14" s="57" customFormat="1" x14ac:dyDescent="0.25">
      <c r="A141" s="22" t="s">
        <v>193</v>
      </c>
      <c r="B141" s="39" t="s">
        <v>1173</v>
      </c>
      <c r="C141" s="457">
        <v>0</v>
      </c>
      <c r="D141" s="22" t="s">
        <v>951</v>
      </c>
      <c r="E141" s="47"/>
      <c r="F141" s="47">
        <f t="shared" si="10"/>
        <v>0</v>
      </c>
      <c r="G141" s="47" t="str">
        <f t="shared" si="11"/>
        <v/>
      </c>
      <c r="H141" s="20"/>
      <c r="I141" s="22"/>
      <c r="J141" s="22"/>
      <c r="K141" s="22"/>
      <c r="L141" s="20"/>
      <c r="M141" s="20"/>
      <c r="N141" s="20"/>
    </row>
    <row r="142" spans="1:14" s="57" customFormat="1" x14ac:dyDescent="0.25">
      <c r="A142" s="22" t="s">
        <v>194</v>
      </c>
      <c r="B142" s="39" t="s">
        <v>1174</v>
      </c>
      <c r="C142" s="457">
        <f>'D1. NTT'!D42</f>
        <v>624557500</v>
      </c>
      <c r="D142" s="22" t="s">
        <v>951</v>
      </c>
      <c r="E142" s="47"/>
      <c r="F142" s="47">
        <f t="shared" si="10"/>
        <v>2.174225665120472E-2</v>
      </c>
      <c r="G142" s="47" t="str">
        <f t="shared" si="11"/>
        <v/>
      </c>
      <c r="H142" s="20"/>
      <c r="I142" s="22"/>
      <c r="J142" s="22"/>
      <c r="K142" s="22"/>
      <c r="L142" s="20"/>
      <c r="M142" s="20"/>
      <c r="N142" s="20"/>
    </row>
    <row r="143" spans="1:14" s="57" customFormat="1" x14ac:dyDescent="0.25">
      <c r="A143" s="22" t="s">
        <v>195</v>
      </c>
      <c r="B143" s="39" t="s">
        <v>169</v>
      </c>
      <c r="C143" s="457">
        <v>0</v>
      </c>
      <c r="D143" s="22" t="s">
        <v>951</v>
      </c>
      <c r="E143" s="39"/>
      <c r="F143" s="47">
        <f t="shared" si="10"/>
        <v>0</v>
      </c>
      <c r="G143" s="47" t="str">
        <f t="shared" si="11"/>
        <v/>
      </c>
      <c r="H143" s="20"/>
      <c r="I143" s="22"/>
      <c r="J143" s="22"/>
      <c r="K143" s="22"/>
      <c r="L143" s="20"/>
      <c r="M143" s="20"/>
      <c r="N143" s="20"/>
    </row>
    <row r="144" spans="1:14" x14ac:dyDescent="0.25">
      <c r="A144" s="22" t="s">
        <v>196</v>
      </c>
      <c r="B144" s="39" t="s">
        <v>171</v>
      </c>
      <c r="C144" s="457">
        <v>0</v>
      </c>
      <c r="D144" s="22" t="s">
        <v>951</v>
      </c>
      <c r="E144" s="39"/>
      <c r="F144" s="47">
        <f t="shared" si="10"/>
        <v>0</v>
      </c>
      <c r="G144" s="47" t="str">
        <f t="shared" si="11"/>
        <v/>
      </c>
      <c r="H144" s="20"/>
      <c r="L144" s="20"/>
      <c r="M144" s="20"/>
    </row>
    <row r="145" spans="1:13" x14ac:dyDescent="0.25">
      <c r="A145" s="22" t="s">
        <v>197</v>
      </c>
      <c r="B145" s="39" t="s">
        <v>1175</v>
      </c>
      <c r="C145" s="457">
        <f>'D1. NTT'!D34+'D1. NTT'!D36+'D1. NTT'!D38</f>
        <v>2730500000</v>
      </c>
      <c r="D145" s="22" t="s">
        <v>951</v>
      </c>
      <c r="E145" s="39"/>
      <c r="F145" s="47">
        <f t="shared" si="10"/>
        <v>9.50548697055347E-2</v>
      </c>
      <c r="G145" s="47" t="str">
        <f t="shared" si="11"/>
        <v/>
      </c>
      <c r="H145" s="20"/>
      <c r="L145" s="20"/>
      <c r="M145" s="20"/>
    </row>
    <row r="146" spans="1:13" x14ac:dyDescent="0.25">
      <c r="A146" s="22" t="s">
        <v>198</v>
      </c>
      <c r="B146" s="39" t="s">
        <v>173</v>
      </c>
      <c r="C146" s="457">
        <v>0</v>
      </c>
      <c r="D146" s="22" t="s">
        <v>951</v>
      </c>
      <c r="E146" s="39"/>
      <c r="F146" s="47">
        <f t="shared" si="10"/>
        <v>0</v>
      </c>
      <c r="G146" s="47" t="str">
        <f t="shared" si="11"/>
        <v/>
      </c>
      <c r="H146" s="20"/>
      <c r="L146" s="20"/>
      <c r="M146" s="20"/>
    </row>
    <row r="147" spans="1:13" x14ac:dyDescent="0.25">
      <c r="A147" s="22" t="s">
        <v>199</v>
      </c>
      <c r="B147" s="39" t="s">
        <v>1182</v>
      </c>
      <c r="C147" s="457">
        <v>0</v>
      </c>
      <c r="D147" s="22" t="s">
        <v>951</v>
      </c>
      <c r="E147" s="39"/>
      <c r="F147" s="47">
        <f>IF($C$155=0,"",IF(C147="[for completion]","",IF(C147="","",C147/$C$155)))</f>
        <v>0</v>
      </c>
      <c r="G147" s="47" t="str">
        <f>IF($D$155=0,"",IF(D147="[for completion]","",IF(D147="","",D147/$D$155)))</f>
        <v/>
      </c>
      <c r="H147" s="20"/>
      <c r="L147" s="20"/>
      <c r="M147" s="20"/>
    </row>
    <row r="148" spans="1:13" x14ac:dyDescent="0.25">
      <c r="A148" s="22" t="s">
        <v>200</v>
      </c>
      <c r="B148" s="39" t="s">
        <v>175</v>
      </c>
      <c r="C148" s="457">
        <v>0</v>
      </c>
      <c r="D148" s="22" t="s">
        <v>951</v>
      </c>
      <c r="E148" s="39"/>
      <c r="F148" s="47">
        <f t="shared" ref="F148:F154" si="12">IF($C$155=0,"",IF(C148="[for completion]","",IF(C148="","",C148/$C$155)))</f>
        <v>0</v>
      </c>
      <c r="G148" s="47" t="str">
        <f t="shared" ref="G148:G154" si="13">IF($D$155=0,"",IF(D148="[for completion]","",IF(D148="","",D148/$D$155)))</f>
        <v/>
      </c>
      <c r="H148" s="20"/>
      <c r="L148" s="20"/>
      <c r="M148" s="20"/>
    </row>
    <row r="149" spans="1:13" x14ac:dyDescent="0.25">
      <c r="A149" s="22" t="s">
        <v>201</v>
      </c>
      <c r="B149" s="39" t="s">
        <v>162</v>
      </c>
      <c r="C149" s="457">
        <v>0</v>
      </c>
      <c r="D149" s="22" t="s">
        <v>951</v>
      </c>
      <c r="E149" s="39"/>
      <c r="F149" s="47">
        <f t="shared" si="12"/>
        <v>0</v>
      </c>
      <c r="G149" s="47" t="str">
        <f t="shared" si="13"/>
        <v/>
      </c>
      <c r="H149" s="20"/>
      <c r="L149" s="20"/>
      <c r="M149" s="20"/>
    </row>
    <row r="150" spans="1:13" x14ac:dyDescent="0.25">
      <c r="A150" s="22" t="s">
        <v>202</v>
      </c>
      <c r="B150" s="128" t="s">
        <v>1177</v>
      </c>
      <c r="C150" s="457">
        <v>0</v>
      </c>
      <c r="D150" s="22" t="s">
        <v>951</v>
      </c>
      <c r="E150" s="39"/>
      <c r="F150" s="47">
        <f t="shared" si="12"/>
        <v>0</v>
      </c>
      <c r="G150" s="47" t="str">
        <f t="shared" si="13"/>
        <v/>
      </c>
      <c r="H150" s="20"/>
      <c r="L150" s="20"/>
      <c r="M150" s="20"/>
    </row>
    <row r="151" spans="1:13" x14ac:dyDescent="0.25">
      <c r="A151" s="22" t="s">
        <v>203</v>
      </c>
      <c r="B151" s="39" t="s">
        <v>177</v>
      </c>
      <c r="C151" s="457">
        <v>0</v>
      </c>
      <c r="D151" s="22" t="s">
        <v>951</v>
      </c>
      <c r="E151" s="39"/>
      <c r="F151" s="47">
        <f t="shared" si="12"/>
        <v>0</v>
      </c>
      <c r="G151" s="47" t="str">
        <f t="shared" si="13"/>
        <v/>
      </c>
      <c r="H151" s="20"/>
      <c r="L151" s="20"/>
      <c r="M151" s="20"/>
    </row>
    <row r="152" spans="1:13" x14ac:dyDescent="0.25">
      <c r="A152" s="22" t="s">
        <v>204</v>
      </c>
      <c r="B152" s="39" t="s">
        <v>179</v>
      </c>
      <c r="C152" s="457">
        <v>0</v>
      </c>
      <c r="D152" s="22" t="s">
        <v>951</v>
      </c>
      <c r="E152" s="39"/>
      <c r="F152" s="47">
        <f t="shared" si="12"/>
        <v>0</v>
      </c>
      <c r="G152" s="47" t="str">
        <f t="shared" si="13"/>
        <v/>
      </c>
      <c r="H152" s="20"/>
      <c r="L152" s="20"/>
      <c r="M152" s="20"/>
    </row>
    <row r="153" spans="1:13" x14ac:dyDescent="0.25">
      <c r="A153" s="22" t="s">
        <v>205</v>
      </c>
      <c r="B153" s="39" t="s">
        <v>1176</v>
      </c>
      <c r="C153" s="457">
        <f>'D1. NTT'!D26+'D1. NTT'!D29+'D1. NTT'!D33+'D1. NTT'!D35</f>
        <v>8180575000</v>
      </c>
      <c r="D153" s="452" t="s">
        <v>951</v>
      </c>
      <c r="E153" s="39"/>
      <c r="F153" s="47">
        <f t="shared" si="12"/>
        <v>0.28478428520100879</v>
      </c>
      <c r="G153" s="47" t="str">
        <f t="shared" si="13"/>
        <v/>
      </c>
      <c r="H153" s="20"/>
      <c r="L153" s="20"/>
      <c r="M153" s="20"/>
    </row>
    <row r="154" spans="1:13" x14ac:dyDescent="0.25">
      <c r="A154" s="22" t="s">
        <v>1179</v>
      </c>
      <c r="B154" s="39" t="s">
        <v>90</v>
      </c>
      <c r="C154" s="457">
        <v>0</v>
      </c>
      <c r="D154" s="452" t="s">
        <v>951</v>
      </c>
      <c r="E154" s="39"/>
      <c r="F154" s="47">
        <f t="shared" si="12"/>
        <v>0</v>
      </c>
      <c r="G154" s="47" t="str">
        <f t="shared" si="13"/>
        <v/>
      </c>
      <c r="H154" s="20"/>
      <c r="L154" s="20"/>
      <c r="M154" s="20"/>
    </row>
    <row r="155" spans="1:13" x14ac:dyDescent="0.25">
      <c r="A155" s="22" t="s">
        <v>1183</v>
      </c>
      <c r="B155" s="55" t="s">
        <v>92</v>
      </c>
      <c r="C155" s="457">
        <f>SUM(C138:C154)</f>
        <v>28725514100</v>
      </c>
      <c r="D155" s="22">
        <f>SUM(D138:D154)</f>
        <v>0</v>
      </c>
      <c r="E155" s="39"/>
      <c r="F155" s="58">
        <f>SUM(F138:F154)</f>
        <v>1</v>
      </c>
      <c r="G155" s="58">
        <f>SUM(G138:G154)</f>
        <v>0</v>
      </c>
      <c r="H155" s="20"/>
      <c r="L155" s="20"/>
      <c r="M155" s="20"/>
    </row>
    <row r="156" spans="1:13" outlineLevel="1" x14ac:dyDescent="0.25">
      <c r="A156" s="22" t="s">
        <v>206</v>
      </c>
      <c r="B156" s="50" t="s">
        <v>94</v>
      </c>
      <c r="E156" s="39"/>
      <c r="F156" s="47" t="str">
        <f>IF($C$155=0,"",IF(C156="[for completion]","",IF(C156="","",C156/$C$155)))</f>
        <v/>
      </c>
      <c r="G156" s="47" t="str">
        <f>IF($D$155=0,"",IF(D156="[for completion]","",IF(D156="","",D156/$D$155)))</f>
        <v/>
      </c>
      <c r="H156" s="20"/>
      <c r="L156" s="20"/>
      <c r="M156" s="20"/>
    </row>
    <row r="157" spans="1:13" outlineLevel="1" x14ac:dyDescent="0.25">
      <c r="A157" s="22" t="s">
        <v>207</v>
      </c>
      <c r="B157" s="50" t="s">
        <v>94</v>
      </c>
      <c r="E157" s="39"/>
      <c r="F157" s="47" t="str">
        <f t="shared" ref="F157:F162" si="14">IF($C$155=0,"",IF(C157="[for completion]","",IF(C157="","",C157/$C$155)))</f>
        <v/>
      </c>
      <c r="G157" s="47" t="str">
        <f t="shared" ref="G157:G162" si="15">IF($D$155=0,"",IF(D157="[for completion]","",IF(D157="","",D157/$D$155)))</f>
        <v/>
      </c>
      <c r="H157" s="20"/>
      <c r="L157" s="20"/>
      <c r="M157" s="20"/>
    </row>
    <row r="158" spans="1:13" outlineLevel="1" x14ac:dyDescent="0.25">
      <c r="A158" s="22" t="s">
        <v>208</v>
      </c>
      <c r="B158" s="50" t="s">
        <v>94</v>
      </c>
      <c r="E158" s="39"/>
      <c r="F158" s="47" t="str">
        <f t="shared" si="14"/>
        <v/>
      </c>
      <c r="G158" s="47" t="str">
        <f t="shared" si="15"/>
        <v/>
      </c>
      <c r="H158" s="20"/>
      <c r="L158" s="20"/>
      <c r="M158" s="20"/>
    </row>
    <row r="159" spans="1:13" outlineLevel="1" x14ac:dyDescent="0.25">
      <c r="A159" s="22" t="s">
        <v>209</v>
      </c>
      <c r="B159" s="50" t="s">
        <v>94</v>
      </c>
      <c r="E159" s="39"/>
      <c r="F159" s="47" t="str">
        <f t="shared" si="14"/>
        <v/>
      </c>
      <c r="G159" s="47" t="str">
        <f t="shared" si="15"/>
        <v/>
      </c>
      <c r="H159" s="20"/>
      <c r="L159" s="20"/>
      <c r="M159" s="20"/>
    </row>
    <row r="160" spans="1:13" outlineLevel="1" x14ac:dyDescent="0.25">
      <c r="A160" s="22" t="s">
        <v>210</v>
      </c>
      <c r="B160" s="50" t="s">
        <v>94</v>
      </c>
      <c r="E160" s="39"/>
      <c r="F160" s="47" t="str">
        <f t="shared" si="14"/>
        <v/>
      </c>
      <c r="G160" s="47" t="str">
        <f t="shared" si="15"/>
        <v/>
      </c>
      <c r="H160" s="20"/>
      <c r="L160" s="20"/>
      <c r="M160" s="20"/>
    </row>
    <row r="161" spans="1:13" outlineLevel="1" x14ac:dyDescent="0.25">
      <c r="A161" s="22" t="s">
        <v>211</v>
      </c>
      <c r="B161" s="50" t="s">
        <v>94</v>
      </c>
      <c r="E161" s="39"/>
      <c r="F161" s="47" t="str">
        <f t="shared" si="14"/>
        <v/>
      </c>
      <c r="G161" s="47" t="str">
        <f t="shared" si="15"/>
        <v/>
      </c>
      <c r="H161" s="20"/>
      <c r="L161" s="20"/>
      <c r="M161" s="20"/>
    </row>
    <row r="162" spans="1:13" outlineLevel="1" x14ac:dyDescent="0.25">
      <c r="A162" s="22" t="s">
        <v>212</v>
      </c>
      <c r="B162" s="50" t="s">
        <v>94</v>
      </c>
      <c r="E162" s="39"/>
      <c r="F162" s="47" t="str">
        <f t="shared" si="14"/>
        <v/>
      </c>
      <c r="G162" s="47" t="str">
        <f t="shared" si="15"/>
        <v/>
      </c>
      <c r="H162" s="20"/>
      <c r="L162" s="20"/>
      <c r="M162" s="20"/>
    </row>
    <row r="163" spans="1:13" ht="15" customHeight="1" x14ac:dyDescent="0.25">
      <c r="A163" s="41"/>
      <c r="B163" s="42" t="s">
        <v>213</v>
      </c>
      <c r="C163" s="89" t="s">
        <v>153</v>
      </c>
      <c r="D163" s="89" t="s">
        <v>154</v>
      </c>
      <c r="E163" s="43"/>
      <c r="F163" s="89" t="s">
        <v>155</v>
      </c>
      <c r="G163" s="89" t="s">
        <v>156</v>
      </c>
      <c r="H163" s="20"/>
      <c r="L163" s="20"/>
      <c r="M163" s="20"/>
    </row>
    <row r="164" spans="1:13" x14ac:dyDescent="0.25">
      <c r="A164" s="22" t="s">
        <v>215</v>
      </c>
      <c r="B164" s="20" t="s">
        <v>216</v>
      </c>
      <c r="C164" s="457">
        <f>SUMIF('D1. NTT'!$G$25:$G44,"*Fixed*",'D1. NTT'!$D$25:$D44)</f>
        <v>26269424100</v>
      </c>
      <c r="D164" s="22" t="s">
        <v>951</v>
      </c>
      <c r="E164" s="59"/>
      <c r="F164" s="47">
        <f>IF($C$167=0,"",IF(C164="[for completion]","",IF(C164="","",C164/$C$167)))</f>
        <v>0.91449796193551847</v>
      </c>
      <c r="G164" s="47" t="str">
        <f>IF($D$167=0,"",IF(D164="[for completion]","",IF(D164="","",D164/$D$167)))</f>
        <v/>
      </c>
      <c r="H164" s="20"/>
      <c r="L164" s="20"/>
      <c r="M164" s="20"/>
    </row>
    <row r="165" spans="1:13" x14ac:dyDescent="0.25">
      <c r="A165" s="22" t="s">
        <v>217</v>
      </c>
      <c r="B165" s="20" t="s">
        <v>218</v>
      </c>
      <c r="C165" s="457">
        <f>SUMIF('D1. NTT'!$G$25:$G44,"*Float*",'D1. NTT'!$D$25:$D44)</f>
        <v>2456090000</v>
      </c>
      <c r="D165" s="22" t="s">
        <v>951</v>
      </c>
      <c r="E165" s="59"/>
      <c r="F165" s="47">
        <f>IF($C$167=0,"",IF(C165="[for completion]","",IF(C165="","",C165/$C$167)))</f>
        <v>8.5502038064481492E-2</v>
      </c>
      <c r="G165" s="47" t="str">
        <f>IF($D$167=0,"",IF(D165="[for completion]","",IF(D165="","",D165/$D$167)))</f>
        <v/>
      </c>
      <c r="H165" s="20"/>
      <c r="L165" s="20"/>
      <c r="M165" s="20"/>
    </row>
    <row r="166" spans="1:13" x14ac:dyDescent="0.25">
      <c r="A166" s="22" t="s">
        <v>219</v>
      </c>
      <c r="B166" s="20" t="s">
        <v>90</v>
      </c>
      <c r="C166" s="457">
        <v>0</v>
      </c>
      <c r="D166" s="22" t="s">
        <v>951</v>
      </c>
      <c r="E166" s="59"/>
      <c r="F166" s="47">
        <f>IF($C$167=0,"",IF(C166="[for completion]","",IF(C166="","",C166/$C$167)))</f>
        <v>0</v>
      </c>
      <c r="G166" s="47" t="str">
        <f>IF($D$167=0,"",IF(D166="[for completion]","",IF(D166="","",D166/$D$167)))</f>
        <v/>
      </c>
      <c r="H166" s="20"/>
      <c r="L166" s="20"/>
      <c r="M166" s="20"/>
    </row>
    <row r="167" spans="1:13" x14ac:dyDescent="0.25">
      <c r="A167" s="22" t="s">
        <v>220</v>
      </c>
      <c r="B167" s="60" t="s">
        <v>92</v>
      </c>
      <c r="C167" s="460">
        <f>SUM(C164:C166)</f>
        <v>28725514100</v>
      </c>
      <c r="D167" s="20">
        <f>SUM(D164:D166)</f>
        <v>0</v>
      </c>
      <c r="E167" s="59"/>
      <c r="F167" s="59">
        <f>SUM(F164:F166)</f>
        <v>1</v>
      </c>
      <c r="G167" s="59">
        <f>SUM(G164:G166)</f>
        <v>0</v>
      </c>
      <c r="H167" s="20"/>
      <c r="L167" s="20"/>
      <c r="M167" s="20"/>
    </row>
    <row r="168" spans="1:13" outlineLevel="1" x14ac:dyDescent="0.25">
      <c r="A168" s="22" t="s">
        <v>221</v>
      </c>
      <c r="B168" s="60"/>
      <c r="C168" s="20"/>
      <c r="D168" s="20"/>
      <c r="E168" s="59"/>
      <c r="F168" s="59"/>
      <c r="G168" s="18"/>
      <c r="H168" s="20"/>
      <c r="L168" s="20"/>
      <c r="M168" s="20"/>
    </row>
    <row r="169" spans="1:13" outlineLevel="1" x14ac:dyDescent="0.25">
      <c r="A169" s="22" t="s">
        <v>222</v>
      </c>
      <c r="B169" s="60"/>
      <c r="C169" s="20"/>
      <c r="D169" s="20"/>
      <c r="E169" s="59"/>
      <c r="F169" s="59"/>
      <c r="G169" s="18"/>
      <c r="H169" s="20"/>
      <c r="L169" s="20"/>
      <c r="M169" s="20"/>
    </row>
    <row r="170" spans="1:13" outlineLevel="1" x14ac:dyDescent="0.25">
      <c r="A170" s="22" t="s">
        <v>223</v>
      </c>
      <c r="B170" s="60"/>
      <c r="C170" s="20"/>
      <c r="D170" s="20"/>
      <c r="E170" s="59"/>
      <c r="F170" s="59"/>
      <c r="G170" s="18"/>
      <c r="H170" s="20"/>
      <c r="L170" s="20"/>
      <c r="M170" s="20"/>
    </row>
    <row r="171" spans="1:13" outlineLevel="1" x14ac:dyDescent="0.25">
      <c r="A171" s="22" t="s">
        <v>224</v>
      </c>
      <c r="B171" s="60"/>
      <c r="C171" s="20"/>
      <c r="D171" s="20"/>
      <c r="E171" s="59"/>
      <c r="F171" s="59"/>
      <c r="G171" s="18"/>
      <c r="H171" s="20"/>
      <c r="L171" s="20"/>
      <c r="M171" s="20"/>
    </row>
    <row r="172" spans="1:13" outlineLevel="1" x14ac:dyDescent="0.25">
      <c r="A172" s="22" t="s">
        <v>225</v>
      </c>
      <c r="B172" s="60"/>
      <c r="C172" s="20"/>
      <c r="D172" s="20"/>
      <c r="E172" s="59"/>
      <c r="F172" s="59"/>
      <c r="G172" s="18"/>
      <c r="H172" s="20"/>
      <c r="L172" s="20"/>
      <c r="M172" s="20"/>
    </row>
    <row r="173" spans="1:13" ht="15" customHeight="1" x14ac:dyDescent="0.25">
      <c r="A173" s="41"/>
      <c r="B173" s="42" t="s">
        <v>226</v>
      </c>
      <c r="C173" s="41" t="s">
        <v>59</v>
      </c>
      <c r="D173" s="41"/>
      <c r="E173" s="43"/>
      <c r="F173" s="44" t="s">
        <v>227</v>
      </c>
      <c r="G173" s="44"/>
      <c r="H173" s="20"/>
      <c r="L173" s="20"/>
      <c r="M173" s="20"/>
    </row>
    <row r="174" spans="1:13" ht="15" customHeight="1" x14ac:dyDescent="0.25">
      <c r="A174" s="22" t="s">
        <v>228</v>
      </c>
      <c r="B174" s="39" t="s">
        <v>229</v>
      </c>
      <c r="C174" s="22">
        <v>0</v>
      </c>
      <c r="D174" s="36"/>
      <c r="E174" s="28"/>
      <c r="F174" s="47" t="str">
        <f>IF($C$179=0,"",IF(C174="[for completion]","",C174/$C$179))</f>
        <v/>
      </c>
      <c r="G174" s="47"/>
      <c r="H174" s="20"/>
      <c r="L174" s="20"/>
      <c r="M174" s="20"/>
    </row>
    <row r="175" spans="1:13" ht="30.75" customHeight="1" x14ac:dyDescent="0.25">
      <c r="A175" s="22" t="s">
        <v>9</v>
      </c>
      <c r="B175" s="39" t="s">
        <v>1125</v>
      </c>
      <c r="C175" s="22">
        <v>0</v>
      </c>
      <c r="E175" s="49"/>
      <c r="F175" s="47" t="str">
        <f>IF($C$179=0,"",IF(C175="[for completion]","",C175/$C$179))</f>
        <v/>
      </c>
      <c r="G175" s="47"/>
      <c r="H175" s="20"/>
      <c r="L175" s="20"/>
      <c r="M175" s="20"/>
    </row>
    <row r="176" spans="1:13" x14ac:dyDescent="0.25">
      <c r="A176" s="22" t="s">
        <v>230</v>
      </c>
      <c r="B176" s="39" t="s">
        <v>231</v>
      </c>
      <c r="C176" s="22">
        <v>0</v>
      </c>
      <c r="E176" s="49"/>
      <c r="F176" s="47"/>
      <c r="G176" s="47"/>
      <c r="H176" s="20"/>
      <c r="L176" s="20"/>
      <c r="M176" s="20"/>
    </row>
    <row r="177" spans="1:13" x14ac:dyDescent="0.25">
      <c r="A177" s="22" t="s">
        <v>232</v>
      </c>
      <c r="B177" s="39" t="s">
        <v>233</v>
      </c>
      <c r="C177" s="22">
        <v>0</v>
      </c>
      <c r="E177" s="49"/>
      <c r="F177" s="47" t="str">
        <f t="shared" ref="F177:F187" si="16">IF($C$179=0,"",IF(C177="[for completion]","",C177/$C$179))</f>
        <v/>
      </c>
      <c r="G177" s="47"/>
      <c r="H177" s="20"/>
      <c r="L177" s="20"/>
      <c r="M177" s="20"/>
    </row>
    <row r="178" spans="1:13" x14ac:dyDescent="0.25">
      <c r="A178" s="22" t="s">
        <v>234</v>
      </c>
      <c r="B178" s="39" t="s">
        <v>90</v>
      </c>
      <c r="C178" s="22">
        <v>0</v>
      </c>
      <c r="E178" s="49"/>
      <c r="F178" s="47" t="str">
        <f t="shared" si="16"/>
        <v/>
      </c>
      <c r="G178" s="47"/>
      <c r="H178" s="20"/>
      <c r="L178" s="20"/>
      <c r="M178" s="20"/>
    </row>
    <row r="179" spans="1:13" x14ac:dyDescent="0.25">
      <c r="A179" s="22" t="s">
        <v>10</v>
      </c>
      <c r="B179" s="55" t="s">
        <v>92</v>
      </c>
      <c r="C179" s="39">
        <f>SUM(C174:C178)</f>
        <v>0</v>
      </c>
      <c r="E179" s="49"/>
      <c r="F179" s="49">
        <f>SUM(F174:F178)</f>
        <v>0</v>
      </c>
      <c r="G179" s="47"/>
      <c r="H179" s="20"/>
      <c r="L179" s="20"/>
      <c r="M179" s="20"/>
    </row>
    <row r="180" spans="1:13" outlineLevel="1" x14ac:dyDescent="0.25">
      <c r="A180" s="22" t="s">
        <v>235</v>
      </c>
      <c r="B180" s="61" t="s">
        <v>236</v>
      </c>
      <c r="E180" s="49"/>
      <c r="F180" s="47" t="str">
        <f t="shared" si="16"/>
        <v/>
      </c>
      <c r="G180" s="47"/>
      <c r="H180" s="20"/>
      <c r="L180" s="20"/>
      <c r="M180" s="20"/>
    </row>
    <row r="181" spans="1:13" s="61" customFormat="1" ht="30" outlineLevel="1" x14ac:dyDescent="0.25">
      <c r="A181" s="22" t="s">
        <v>237</v>
      </c>
      <c r="B181" s="61" t="s">
        <v>238</v>
      </c>
      <c r="F181" s="47" t="str">
        <f t="shared" si="16"/>
        <v/>
      </c>
    </row>
    <row r="182" spans="1:13" ht="30" outlineLevel="1" x14ac:dyDescent="0.25">
      <c r="A182" s="22" t="s">
        <v>239</v>
      </c>
      <c r="B182" s="61" t="s">
        <v>240</v>
      </c>
      <c r="E182" s="49"/>
      <c r="F182" s="47" t="str">
        <f t="shared" si="16"/>
        <v/>
      </c>
      <c r="G182" s="47"/>
      <c r="H182" s="20"/>
      <c r="L182" s="20"/>
      <c r="M182" s="20"/>
    </row>
    <row r="183" spans="1:13" outlineLevel="1" x14ac:dyDescent="0.25">
      <c r="A183" s="22" t="s">
        <v>241</v>
      </c>
      <c r="B183" s="61" t="s">
        <v>242</v>
      </c>
      <c r="E183" s="49"/>
      <c r="F183" s="47" t="str">
        <f t="shared" si="16"/>
        <v/>
      </c>
      <c r="G183" s="47"/>
      <c r="H183" s="20"/>
      <c r="L183" s="20"/>
      <c r="M183" s="20"/>
    </row>
    <row r="184" spans="1:13" s="61" customFormat="1" ht="30" outlineLevel="1" x14ac:dyDescent="0.25">
      <c r="A184" s="22" t="s">
        <v>243</v>
      </c>
      <c r="B184" s="61" t="s">
        <v>244</v>
      </c>
      <c r="F184" s="47" t="str">
        <f t="shared" si="16"/>
        <v/>
      </c>
    </row>
    <row r="185" spans="1:13" ht="30" outlineLevel="1" x14ac:dyDescent="0.25">
      <c r="A185" s="22" t="s">
        <v>245</v>
      </c>
      <c r="B185" s="61" t="s">
        <v>246</v>
      </c>
      <c r="E185" s="49"/>
      <c r="F185" s="47" t="str">
        <f t="shared" si="16"/>
        <v/>
      </c>
      <c r="G185" s="47"/>
      <c r="H185" s="20"/>
      <c r="L185" s="20"/>
      <c r="M185" s="20"/>
    </row>
    <row r="186" spans="1:13" outlineLevel="1" x14ac:dyDescent="0.25">
      <c r="A186" s="22" t="s">
        <v>247</v>
      </c>
      <c r="B186" s="61" t="s">
        <v>248</v>
      </c>
      <c r="E186" s="49"/>
      <c r="F186" s="47" t="str">
        <f t="shared" si="16"/>
        <v/>
      </c>
      <c r="G186" s="47"/>
      <c r="H186" s="20"/>
      <c r="L186" s="20"/>
      <c r="M186" s="20"/>
    </row>
    <row r="187" spans="1:13" outlineLevel="1" x14ac:dyDescent="0.25">
      <c r="A187" s="22" t="s">
        <v>249</v>
      </c>
      <c r="B187" s="61" t="s">
        <v>250</v>
      </c>
      <c r="E187" s="49"/>
      <c r="F187" s="47" t="str">
        <f t="shared" si="16"/>
        <v/>
      </c>
      <c r="G187" s="47"/>
      <c r="H187" s="20"/>
      <c r="L187" s="20"/>
      <c r="M187" s="20"/>
    </row>
    <row r="188" spans="1:13" outlineLevel="1" x14ac:dyDescent="0.25">
      <c r="A188" s="22" t="s">
        <v>251</v>
      </c>
      <c r="B188" s="61"/>
      <c r="E188" s="49"/>
      <c r="F188" s="47"/>
      <c r="G188" s="47"/>
      <c r="H188" s="20"/>
      <c r="L188" s="20"/>
      <c r="M188" s="20"/>
    </row>
    <row r="189" spans="1:13" outlineLevel="1" x14ac:dyDescent="0.25">
      <c r="A189" s="22" t="s">
        <v>252</v>
      </c>
      <c r="B189" s="61"/>
      <c r="E189" s="49"/>
      <c r="F189" s="47"/>
      <c r="G189" s="47"/>
      <c r="H189" s="20"/>
      <c r="L189" s="20"/>
      <c r="M189" s="20"/>
    </row>
    <row r="190" spans="1:13" outlineLevel="1" x14ac:dyDescent="0.25">
      <c r="A190" s="22" t="s">
        <v>253</v>
      </c>
      <c r="B190" s="61"/>
      <c r="E190" s="49"/>
      <c r="F190" s="47"/>
      <c r="G190" s="47"/>
      <c r="H190" s="20"/>
      <c r="L190" s="20"/>
      <c r="M190" s="20"/>
    </row>
    <row r="191" spans="1:13" outlineLevel="1" x14ac:dyDescent="0.25">
      <c r="A191" s="22" t="s">
        <v>254</v>
      </c>
      <c r="B191" s="50"/>
      <c r="E191" s="49"/>
      <c r="F191" s="47"/>
      <c r="G191" s="47"/>
      <c r="H191" s="20"/>
      <c r="L191" s="20"/>
      <c r="M191" s="20"/>
    </row>
    <row r="192" spans="1:13" ht="15" customHeight="1" x14ac:dyDescent="0.25">
      <c r="A192" s="41"/>
      <c r="B192" s="42" t="s">
        <v>255</v>
      </c>
      <c r="C192" s="41" t="s">
        <v>59</v>
      </c>
      <c r="D192" s="41"/>
      <c r="E192" s="43"/>
      <c r="F192" s="44" t="s">
        <v>227</v>
      </c>
      <c r="G192" s="44"/>
      <c r="H192" s="20"/>
      <c r="L192" s="20"/>
      <c r="M192" s="20"/>
    </row>
    <row r="193" spans="1:13" x14ac:dyDescent="0.25">
      <c r="A193" s="22" t="s">
        <v>256</v>
      </c>
      <c r="B193" s="39" t="s">
        <v>257</v>
      </c>
      <c r="C193" s="22">
        <v>0</v>
      </c>
      <c r="E193" s="46"/>
      <c r="F193" s="47" t="str">
        <f t="shared" ref="F193:F206" si="17">IF($C$208=0,"",IF(C193="[for completion]","",C193/$C$208))</f>
        <v/>
      </c>
      <c r="G193" s="47"/>
      <c r="H193" s="20"/>
      <c r="L193" s="20"/>
      <c r="M193" s="20"/>
    </row>
    <row r="194" spans="1:13" x14ac:dyDescent="0.25">
      <c r="A194" s="22" t="s">
        <v>258</v>
      </c>
      <c r="B194" s="39" t="s">
        <v>259</v>
      </c>
      <c r="C194" s="22">
        <v>0</v>
      </c>
      <c r="E194" s="49"/>
      <c r="F194" s="47" t="str">
        <f t="shared" si="17"/>
        <v/>
      </c>
      <c r="G194" s="49"/>
      <c r="H194" s="20"/>
      <c r="L194" s="20"/>
      <c r="M194" s="20"/>
    </row>
    <row r="195" spans="1:13" x14ac:dyDescent="0.25">
      <c r="A195" s="22" t="s">
        <v>260</v>
      </c>
      <c r="B195" s="39" t="s">
        <v>261</v>
      </c>
      <c r="C195" s="22">
        <v>0</v>
      </c>
      <c r="E195" s="49"/>
      <c r="F195" s="47" t="str">
        <f t="shared" si="17"/>
        <v/>
      </c>
      <c r="G195" s="49"/>
      <c r="H195" s="20"/>
      <c r="L195" s="20"/>
      <c r="M195" s="20"/>
    </row>
    <row r="196" spans="1:13" x14ac:dyDescent="0.25">
      <c r="A196" s="22" t="s">
        <v>262</v>
      </c>
      <c r="B196" s="39" t="s">
        <v>263</v>
      </c>
      <c r="C196" s="22">
        <v>0</v>
      </c>
      <c r="E196" s="49"/>
      <c r="F196" s="47" t="str">
        <f t="shared" si="17"/>
        <v/>
      </c>
      <c r="G196" s="49"/>
      <c r="H196" s="20"/>
      <c r="L196" s="20"/>
      <c r="M196" s="20"/>
    </row>
    <row r="197" spans="1:13" x14ac:dyDescent="0.25">
      <c r="A197" s="22" t="s">
        <v>264</v>
      </c>
      <c r="B197" s="39" t="s">
        <v>265</v>
      </c>
      <c r="C197" s="22">
        <v>0</v>
      </c>
      <c r="E197" s="49"/>
      <c r="F197" s="47" t="str">
        <f t="shared" si="17"/>
        <v/>
      </c>
      <c r="G197" s="49"/>
      <c r="H197" s="20"/>
      <c r="L197" s="20"/>
      <c r="M197" s="20"/>
    </row>
    <row r="198" spans="1:13" x14ac:dyDescent="0.25">
      <c r="A198" s="22" t="s">
        <v>266</v>
      </c>
      <c r="B198" s="39" t="s">
        <v>267</v>
      </c>
      <c r="C198" s="22">
        <v>0</v>
      </c>
      <c r="E198" s="49"/>
      <c r="F198" s="47" t="str">
        <f t="shared" si="17"/>
        <v/>
      </c>
      <c r="G198" s="49"/>
      <c r="H198" s="20"/>
      <c r="L198" s="20"/>
      <c r="M198" s="20"/>
    </row>
    <row r="199" spans="1:13" x14ac:dyDescent="0.25">
      <c r="A199" s="22" t="s">
        <v>268</v>
      </c>
      <c r="B199" s="39" t="s">
        <v>269</v>
      </c>
      <c r="C199" s="22">
        <v>0</v>
      </c>
      <c r="E199" s="49"/>
      <c r="F199" s="47" t="str">
        <f t="shared" si="17"/>
        <v/>
      </c>
      <c r="G199" s="49"/>
      <c r="H199" s="20"/>
      <c r="L199" s="20"/>
      <c r="M199" s="20"/>
    </row>
    <row r="200" spans="1:13" x14ac:dyDescent="0.25">
      <c r="A200" s="22" t="s">
        <v>270</v>
      </c>
      <c r="B200" s="39" t="s">
        <v>12</v>
      </c>
      <c r="C200" s="22">
        <v>0</v>
      </c>
      <c r="E200" s="49"/>
      <c r="F200" s="47" t="str">
        <f t="shared" si="17"/>
        <v/>
      </c>
      <c r="G200" s="49"/>
      <c r="H200" s="20"/>
      <c r="L200" s="20"/>
      <c r="M200" s="20"/>
    </row>
    <row r="201" spans="1:13" x14ac:dyDescent="0.25">
      <c r="A201" s="22" t="s">
        <v>271</v>
      </c>
      <c r="B201" s="39" t="s">
        <v>272</v>
      </c>
      <c r="C201" s="22">
        <v>0</v>
      </c>
      <c r="E201" s="49"/>
      <c r="F201" s="47" t="str">
        <f t="shared" si="17"/>
        <v/>
      </c>
      <c r="G201" s="49"/>
      <c r="H201" s="20"/>
      <c r="L201" s="20"/>
      <c r="M201" s="20"/>
    </row>
    <row r="202" spans="1:13" x14ac:dyDescent="0.25">
      <c r="A202" s="22" t="s">
        <v>273</v>
      </c>
      <c r="B202" s="39" t="s">
        <v>274</v>
      </c>
      <c r="C202" s="22">
        <v>0</v>
      </c>
      <c r="E202" s="49"/>
      <c r="F202" s="47" t="str">
        <f t="shared" si="17"/>
        <v/>
      </c>
      <c r="G202" s="49"/>
      <c r="H202" s="20"/>
      <c r="L202" s="20"/>
      <c r="M202" s="20"/>
    </row>
    <row r="203" spans="1:13" x14ac:dyDescent="0.25">
      <c r="A203" s="22" t="s">
        <v>275</v>
      </c>
      <c r="B203" s="39" t="s">
        <v>276</v>
      </c>
      <c r="C203" s="22">
        <v>0</v>
      </c>
      <c r="E203" s="49"/>
      <c r="F203" s="47" t="str">
        <f t="shared" si="17"/>
        <v/>
      </c>
      <c r="G203" s="49"/>
      <c r="H203" s="20"/>
      <c r="L203" s="20"/>
      <c r="M203" s="20"/>
    </row>
    <row r="204" spans="1:13" x14ac:dyDescent="0.25">
      <c r="A204" s="22" t="s">
        <v>277</v>
      </c>
      <c r="B204" s="39" t="s">
        <v>278</v>
      </c>
      <c r="C204" s="22">
        <v>0</v>
      </c>
      <c r="E204" s="49"/>
      <c r="F204" s="47" t="str">
        <f t="shared" si="17"/>
        <v/>
      </c>
      <c r="G204" s="49"/>
      <c r="H204" s="20"/>
      <c r="L204" s="20"/>
      <c r="M204" s="20"/>
    </row>
    <row r="205" spans="1:13" x14ac:dyDescent="0.25">
      <c r="A205" s="22" t="s">
        <v>279</v>
      </c>
      <c r="B205" s="39" t="s">
        <v>280</v>
      </c>
      <c r="C205" s="22">
        <v>0</v>
      </c>
      <c r="E205" s="49"/>
      <c r="F205" s="47" t="str">
        <f t="shared" si="17"/>
        <v/>
      </c>
      <c r="G205" s="49"/>
      <c r="H205" s="20"/>
      <c r="L205" s="20"/>
      <c r="M205" s="20"/>
    </row>
    <row r="206" spans="1:13" x14ac:dyDescent="0.25">
      <c r="A206" s="22" t="s">
        <v>281</v>
      </c>
      <c r="B206" s="39" t="s">
        <v>90</v>
      </c>
      <c r="C206" s="22">
        <v>0</v>
      </c>
      <c r="E206" s="49"/>
      <c r="F206" s="47" t="str">
        <f t="shared" si="17"/>
        <v/>
      </c>
      <c r="G206" s="49"/>
      <c r="H206" s="20"/>
      <c r="L206" s="20"/>
      <c r="M206" s="20"/>
    </row>
    <row r="207" spans="1:13" x14ac:dyDescent="0.25">
      <c r="A207" s="22" t="s">
        <v>282</v>
      </c>
      <c r="B207" s="48" t="s">
        <v>283</v>
      </c>
      <c r="C207" s="22">
        <v>0</v>
      </c>
      <c r="E207" s="49"/>
      <c r="F207" s="47"/>
      <c r="G207" s="49"/>
      <c r="H207" s="20"/>
      <c r="L207" s="20"/>
      <c r="M207" s="20"/>
    </row>
    <row r="208" spans="1:13" x14ac:dyDescent="0.25">
      <c r="A208" s="22" t="s">
        <v>284</v>
      </c>
      <c r="B208" s="55" t="s">
        <v>92</v>
      </c>
      <c r="C208" s="39">
        <f>SUM(C193:C206)</f>
        <v>0</v>
      </c>
      <c r="D208" s="39"/>
      <c r="E208" s="49"/>
      <c r="F208" s="49">
        <f>SUM(F193:F206)</f>
        <v>0</v>
      </c>
      <c r="G208" s="49"/>
      <c r="H208" s="20"/>
      <c r="L208" s="20"/>
      <c r="M208" s="20"/>
    </row>
    <row r="209" spans="1:13" outlineLevel="1" x14ac:dyDescent="0.25">
      <c r="A209" s="22" t="s">
        <v>285</v>
      </c>
      <c r="B209" s="50" t="s">
        <v>94</v>
      </c>
      <c r="E209" s="49"/>
      <c r="F209" s="47" t="str">
        <f>IF($C$208=0,"",IF(C209="[for completion]","",C209/$C$208))</f>
        <v/>
      </c>
      <c r="G209" s="49"/>
      <c r="H209" s="20"/>
      <c r="L209" s="20"/>
      <c r="M209" s="20"/>
    </row>
    <row r="210" spans="1:13" outlineLevel="1" x14ac:dyDescent="0.25">
      <c r="A210" s="22" t="s">
        <v>286</v>
      </c>
      <c r="B210" s="50" t="s">
        <v>94</v>
      </c>
      <c r="E210" s="49"/>
      <c r="F210" s="47" t="str">
        <f t="shared" ref="F210:F215" si="18">IF($C$208=0,"",IF(C210="[for completion]","",C210/$C$208))</f>
        <v/>
      </c>
      <c r="G210" s="49"/>
      <c r="H210" s="20"/>
      <c r="L210" s="20"/>
      <c r="M210" s="20"/>
    </row>
    <row r="211" spans="1:13" outlineLevel="1" x14ac:dyDescent="0.25">
      <c r="A211" s="22" t="s">
        <v>287</v>
      </c>
      <c r="B211" s="50" t="s">
        <v>94</v>
      </c>
      <c r="E211" s="49"/>
      <c r="F211" s="47" t="str">
        <f t="shared" si="18"/>
        <v/>
      </c>
      <c r="G211" s="49"/>
      <c r="H211" s="20"/>
      <c r="L211" s="20"/>
      <c r="M211" s="20"/>
    </row>
    <row r="212" spans="1:13" outlineLevel="1" x14ac:dyDescent="0.25">
      <c r="A212" s="22" t="s">
        <v>288</v>
      </c>
      <c r="B212" s="50" t="s">
        <v>94</v>
      </c>
      <c r="E212" s="49"/>
      <c r="F212" s="47" t="str">
        <f t="shared" si="18"/>
        <v/>
      </c>
      <c r="G212" s="49"/>
      <c r="H212" s="20"/>
      <c r="L212" s="20"/>
      <c r="M212" s="20"/>
    </row>
    <row r="213" spans="1:13" outlineLevel="1" x14ac:dyDescent="0.25">
      <c r="A213" s="22" t="s">
        <v>289</v>
      </c>
      <c r="B213" s="50" t="s">
        <v>94</v>
      </c>
      <c r="E213" s="49"/>
      <c r="F213" s="47" t="str">
        <f t="shared" si="18"/>
        <v/>
      </c>
      <c r="G213" s="49"/>
      <c r="H213" s="20"/>
      <c r="L213" s="20"/>
      <c r="M213" s="20"/>
    </row>
    <row r="214" spans="1:13" outlineLevel="1" x14ac:dyDescent="0.25">
      <c r="A214" s="22" t="s">
        <v>290</v>
      </c>
      <c r="B214" s="50" t="s">
        <v>94</v>
      </c>
      <c r="E214" s="49"/>
      <c r="F214" s="47" t="str">
        <f t="shared" si="18"/>
        <v/>
      </c>
      <c r="G214" s="49"/>
      <c r="H214" s="20"/>
      <c r="L214" s="20"/>
      <c r="M214" s="20"/>
    </row>
    <row r="215" spans="1:13" outlineLevel="1" x14ac:dyDescent="0.25">
      <c r="A215" s="22" t="s">
        <v>291</v>
      </c>
      <c r="B215" s="50" t="s">
        <v>94</v>
      </c>
      <c r="E215" s="49"/>
      <c r="F215" s="47" t="str">
        <f t="shared" si="18"/>
        <v/>
      </c>
      <c r="G215" s="49"/>
      <c r="H215" s="20"/>
      <c r="L215" s="20"/>
      <c r="M215" s="20"/>
    </row>
    <row r="216" spans="1:13" ht="15" customHeight="1" x14ac:dyDescent="0.25">
      <c r="A216" s="41"/>
      <c r="B216" s="42" t="s">
        <v>292</v>
      </c>
      <c r="C216" s="41" t="s">
        <v>59</v>
      </c>
      <c r="D216" s="41"/>
      <c r="E216" s="43"/>
      <c r="F216" s="44" t="s">
        <v>80</v>
      </c>
      <c r="G216" s="44" t="s">
        <v>214</v>
      </c>
      <c r="H216" s="20"/>
      <c r="L216" s="20"/>
      <c r="M216" s="20"/>
    </row>
    <row r="217" spans="1:13" x14ac:dyDescent="0.25">
      <c r="A217" s="22" t="s">
        <v>293</v>
      </c>
      <c r="B217" s="18" t="s">
        <v>294</v>
      </c>
      <c r="C217" s="22">
        <v>0</v>
      </c>
      <c r="E217" s="59"/>
      <c r="F217" s="47">
        <f>IF($C$38=0,"",IF(C217="[for completion]","",IF(C217="","",C217/$C$38)))</f>
        <v>0</v>
      </c>
      <c r="G217" s="47">
        <f>IF($C$39=0,"",IF(C217="[for completion]","",IF(C217="","",C217/$C$39)))</f>
        <v>0</v>
      </c>
      <c r="H217" s="20"/>
      <c r="L217" s="20"/>
      <c r="M217" s="20"/>
    </row>
    <row r="218" spans="1:13" x14ac:dyDescent="0.25">
      <c r="A218" s="22" t="s">
        <v>295</v>
      </c>
      <c r="B218" s="18" t="s">
        <v>296</v>
      </c>
      <c r="C218" s="22">
        <v>0</v>
      </c>
      <c r="E218" s="59"/>
      <c r="F218" s="47">
        <f>IF($C$38=0,"",IF(C218="[for completion]","",IF(C218="","",C218/$C$38)))</f>
        <v>0</v>
      </c>
      <c r="G218" s="47">
        <f>IF($C$39=0,"",IF(C218="[for completion]","",IF(C218="","",C218/$C$39)))</f>
        <v>0</v>
      </c>
      <c r="H218" s="20"/>
      <c r="L218" s="20"/>
      <c r="M218" s="20"/>
    </row>
    <row r="219" spans="1:13" x14ac:dyDescent="0.25">
      <c r="A219" s="22" t="s">
        <v>297</v>
      </c>
      <c r="B219" s="18" t="s">
        <v>90</v>
      </c>
      <c r="C219" s="22">
        <v>0</v>
      </c>
      <c r="E219" s="59"/>
      <c r="F219" s="47">
        <f>IF($C$38=0,"",IF(C219="[for completion]","",IF(C219="","",C219/$C$38)))</f>
        <v>0</v>
      </c>
      <c r="G219" s="47">
        <f>IF($C$39=0,"",IF(C219="[for completion]","",IF(C219="","",C219/$C$39)))</f>
        <v>0</v>
      </c>
      <c r="H219" s="20"/>
      <c r="L219" s="20"/>
      <c r="M219" s="20"/>
    </row>
    <row r="220" spans="1:13" x14ac:dyDescent="0.25">
      <c r="A220" s="22" t="s">
        <v>298</v>
      </c>
      <c r="B220" s="55" t="s">
        <v>92</v>
      </c>
      <c r="C220" s="22">
        <f>SUM(C217:C219)</f>
        <v>0</v>
      </c>
      <c r="E220" s="59"/>
      <c r="F220" s="58">
        <f>SUM(F217:F219)</f>
        <v>0</v>
      </c>
      <c r="G220" s="58">
        <f>SUM(G217:G219)</f>
        <v>0</v>
      </c>
      <c r="H220" s="20"/>
      <c r="L220" s="20"/>
      <c r="M220" s="20"/>
    </row>
    <row r="221" spans="1:13" outlineLevel="1" x14ac:dyDescent="0.25">
      <c r="A221" s="22" t="s">
        <v>299</v>
      </c>
      <c r="B221" s="50" t="s">
        <v>94</v>
      </c>
      <c r="E221" s="59"/>
      <c r="F221" s="47" t="str">
        <f t="shared" ref="F221:F227" si="19">IF($C$38=0,"",IF(C221="[for completion]","",IF(C221="","",C221/$C$38)))</f>
        <v/>
      </c>
      <c r="G221" s="47" t="str">
        <f t="shared" ref="G221:G227" si="20">IF($C$39=0,"",IF(C221="[for completion]","",IF(C221="","",C221/$C$39)))</f>
        <v/>
      </c>
      <c r="H221" s="20"/>
      <c r="L221" s="20"/>
      <c r="M221" s="20"/>
    </row>
    <row r="222" spans="1:13" outlineLevel="1" x14ac:dyDescent="0.25">
      <c r="A222" s="22" t="s">
        <v>300</v>
      </c>
      <c r="B222" s="50" t="s">
        <v>94</v>
      </c>
      <c r="E222" s="59"/>
      <c r="F222" s="47" t="str">
        <f t="shared" si="19"/>
        <v/>
      </c>
      <c r="G222" s="47" t="str">
        <f t="shared" si="20"/>
        <v/>
      </c>
      <c r="H222" s="20"/>
      <c r="L222" s="20"/>
      <c r="M222" s="20"/>
    </row>
    <row r="223" spans="1:13" outlineLevel="1" x14ac:dyDescent="0.25">
      <c r="A223" s="22" t="s">
        <v>301</v>
      </c>
      <c r="B223" s="50" t="s">
        <v>94</v>
      </c>
      <c r="E223" s="59"/>
      <c r="F223" s="47" t="str">
        <f t="shared" si="19"/>
        <v/>
      </c>
      <c r="G223" s="47" t="str">
        <f t="shared" si="20"/>
        <v/>
      </c>
      <c r="H223" s="20"/>
      <c r="L223" s="20"/>
      <c r="M223" s="20"/>
    </row>
    <row r="224" spans="1:13" outlineLevel="1" x14ac:dyDescent="0.25">
      <c r="A224" s="22" t="s">
        <v>302</v>
      </c>
      <c r="B224" s="50" t="s">
        <v>94</v>
      </c>
      <c r="E224" s="59"/>
      <c r="F224" s="47" t="str">
        <f t="shared" si="19"/>
        <v/>
      </c>
      <c r="G224" s="47" t="str">
        <f t="shared" si="20"/>
        <v/>
      </c>
      <c r="H224" s="20"/>
      <c r="L224" s="20"/>
      <c r="M224" s="20"/>
    </row>
    <row r="225" spans="1:14" outlineLevel="1" x14ac:dyDescent="0.25">
      <c r="A225" s="22" t="s">
        <v>303</v>
      </c>
      <c r="B225" s="50" t="s">
        <v>94</v>
      </c>
      <c r="E225" s="59"/>
      <c r="F225" s="47" t="str">
        <f t="shared" si="19"/>
        <v/>
      </c>
      <c r="G225" s="47" t="str">
        <f t="shared" si="20"/>
        <v/>
      </c>
      <c r="H225" s="20"/>
      <c r="L225" s="20"/>
      <c r="M225" s="20"/>
    </row>
    <row r="226" spans="1:14" outlineLevel="1" x14ac:dyDescent="0.25">
      <c r="A226" s="22" t="s">
        <v>304</v>
      </c>
      <c r="B226" s="50" t="s">
        <v>94</v>
      </c>
      <c r="E226" s="39"/>
      <c r="F226" s="47" t="str">
        <f t="shared" si="19"/>
        <v/>
      </c>
      <c r="G226" s="47" t="str">
        <f t="shared" si="20"/>
        <v/>
      </c>
      <c r="H226" s="20"/>
      <c r="L226" s="20"/>
      <c r="M226" s="20"/>
    </row>
    <row r="227" spans="1:14" outlineLevel="1" x14ac:dyDescent="0.25">
      <c r="A227" s="22" t="s">
        <v>305</v>
      </c>
      <c r="B227" s="50" t="s">
        <v>94</v>
      </c>
      <c r="E227" s="59"/>
      <c r="F227" s="47" t="str">
        <f t="shared" si="19"/>
        <v/>
      </c>
      <c r="G227" s="47" t="str">
        <f t="shared" si="20"/>
        <v/>
      </c>
      <c r="H227" s="20"/>
      <c r="L227" s="20"/>
      <c r="M227" s="20"/>
    </row>
    <row r="228" spans="1:14" ht="15" customHeight="1" x14ac:dyDescent="0.25">
      <c r="A228" s="41"/>
      <c r="B228" s="42" t="s">
        <v>306</v>
      </c>
      <c r="C228" s="41"/>
      <c r="D228" s="41"/>
      <c r="E228" s="43"/>
      <c r="F228" s="44"/>
      <c r="G228" s="44"/>
      <c r="H228" s="20"/>
      <c r="L228" s="20"/>
      <c r="M228" s="20"/>
    </row>
    <row r="229" spans="1:14" x14ac:dyDescent="0.25">
      <c r="A229" s="22" t="s">
        <v>307</v>
      </c>
      <c r="B229" s="39" t="s">
        <v>308</v>
      </c>
      <c r="C229" s="450" t="s">
        <v>1487</v>
      </c>
      <c r="H229" s="20"/>
      <c r="L229" s="20"/>
      <c r="M229" s="20"/>
    </row>
    <row r="230" spans="1:14" ht="15" customHeight="1" x14ac:dyDescent="0.25">
      <c r="A230" s="41"/>
      <c r="B230" s="42" t="s">
        <v>309</v>
      </c>
      <c r="C230" s="41"/>
      <c r="D230" s="41"/>
      <c r="E230" s="43"/>
      <c r="F230" s="44"/>
      <c r="G230" s="44"/>
      <c r="H230" s="20"/>
      <c r="L230" s="20"/>
      <c r="M230" s="20"/>
    </row>
    <row r="231" spans="1:14" x14ac:dyDescent="0.25">
      <c r="A231" s="22" t="s">
        <v>11</v>
      </c>
      <c r="B231" s="22" t="s">
        <v>1128</v>
      </c>
      <c r="C231" s="22" t="s">
        <v>954</v>
      </c>
      <c r="E231" s="39"/>
      <c r="H231" s="20"/>
      <c r="L231" s="20"/>
      <c r="M231" s="20"/>
    </row>
    <row r="232" spans="1:14" x14ac:dyDescent="0.25">
      <c r="A232" s="22" t="s">
        <v>310</v>
      </c>
      <c r="B232" s="62" t="s">
        <v>311</v>
      </c>
      <c r="C232" s="22" t="s">
        <v>1488</v>
      </c>
      <c r="E232" s="39"/>
      <c r="H232" s="20"/>
      <c r="L232" s="20"/>
      <c r="M232" s="20"/>
    </row>
    <row r="233" spans="1:14" x14ac:dyDescent="0.25">
      <c r="A233" s="22" t="s">
        <v>312</v>
      </c>
      <c r="B233" s="62" t="s">
        <v>313</v>
      </c>
      <c r="C233" s="22" t="s">
        <v>1488</v>
      </c>
      <c r="E233" s="39"/>
      <c r="H233" s="20"/>
      <c r="L233" s="20"/>
      <c r="M233" s="20"/>
    </row>
    <row r="234" spans="1:14" outlineLevel="1" x14ac:dyDescent="0.25">
      <c r="A234" s="22" t="s">
        <v>314</v>
      </c>
      <c r="B234" s="37" t="s">
        <v>315</v>
      </c>
      <c r="C234" s="39"/>
      <c r="D234" s="39"/>
      <c r="E234" s="39"/>
      <c r="H234" s="20"/>
      <c r="L234" s="20"/>
      <c r="M234" s="20"/>
    </row>
    <row r="235" spans="1:14" outlineLevel="1" x14ac:dyDescent="0.25">
      <c r="A235" s="22" t="s">
        <v>316</v>
      </c>
      <c r="B235" s="37" t="s">
        <v>317</v>
      </c>
      <c r="C235" s="39"/>
      <c r="D235" s="39"/>
      <c r="E235" s="39"/>
      <c r="H235" s="20"/>
      <c r="L235" s="20"/>
      <c r="M235" s="20"/>
    </row>
    <row r="236" spans="1:14" outlineLevel="1" x14ac:dyDescent="0.25">
      <c r="A236" s="22" t="s">
        <v>318</v>
      </c>
      <c r="B236" s="37" t="s">
        <v>319</v>
      </c>
      <c r="C236" s="39"/>
      <c r="D236" s="39"/>
      <c r="E236" s="39"/>
      <c r="H236" s="20"/>
      <c r="L236" s="20"/>
      <c r="M236" s="20"/>
    </row>
    <row r="237" spans="1:14" outlineLevel="1" x14ac:dyDescent="0.25">
      <c r="A237" s="22" t="s">
        <v>320</v>
      </c>
      <c r="C237" s="39"/>
      <c r="D237" s="39"/>
      <c r="E237" s="39"/>
      <c r="H237" s="20"/>
      <c r="L237" s="20"/>
      <c r="M237" s="20"/>
    </row>
    <row r="238" spans="1:14" outlineLevel="1" x14ac:dyDescent="0.25">
      <c r="A238" s="22" t="s">
        <v>321</v>
      </c>
      <c r="C238" s="39"/>
      <c r="D238" s="39"/>
      <c r="E238" s="39"/>
      <c r="H238" s="20"/>
      <c r="L238" s="20"/>
      <c r="M238" s="20"/>
    </row>
    <row r="239" spans="1:14" outlineLevel="1" x14ac:dyDescent="0.25">
      <c r="A239" s="22" t="s">
        <v>322</v>
      </c>
      <c r="D239"/>
      <c r="E239"/>
      <c r="F239"/>
      <c r="G239"/>
      <c r="H239" s="20"/>
      <c r="K239" s="63"/>
      <c r="L239" s="63"/>
      <c r="M239" s="63"/>
      <c r="N239" s="63"/>
    </row>
    <row r="240" spans="1:14" outlineLevel="1" x14ac:dyDescent="0.25">
      <c r="A240" s="22" t="s">
        <v>323</v>
      </c>
      <c r="D240"/>
      <c r="E240"/>
      <c r="F240"/>
      <c r="G240"/>
      <c r="H240" s="20"/>
      <c r="K240" s="63"/>
      <c r="L240" s="63"/>
      <c r="M240" s="63"/>
      <c r="N240" s="63"/>
    </row>
    <row r="241" spans="1:14" outlineLevel="1" x14ac:dyDescent="0.25">
      <c r="A241" s="22" t="s">
        <v>324</v>
      </c>
      <c r="D241"/>
      <c r="E241"/>
      <c r="F241"/>
      <c r="G241"/>
      <c r="H241" s="20"/>
      <c r="K241" s="63"/>
      <c r="L241" s="63"/>
      <c r="M241" s="63"/>
      <c r="N241" s="63"/>
    </row>
    <row r="242" spans="1:14" outlineLevel="1" x14ac:dyDescent="0.25">
      <c r="A242" s="22" t="s">
        <v>325</v>
      </c>
      <c r="D242"/>
      <c r="E242"/>
      <c r="F242"/>
      <c r="G242"/>
      <c r="H242" s="20"/>
      <c r="K242" s="63"/>
      <c r="L242" s="63"/>
      <c r="M242" s="63"/>
      <c r="N242" s="63"/>
    </row>
    <row r="243" spans="1:14" outlineLevel="1" x14ac:dyDescent="0.25">
      <c r="A243" s="22" t="s">
        <v>326</v>
      </c>
      <c r="D243"/>
      <c r="E243"/>
      <c r="F243"/>
      <c r="G243"/>
      <c r="H243" s="20"/>
      <c r="K243" s="63"/>
      <c r="L243" s="63"/>
      <c r="M243" s="63"/>
      <c r="N243" s="63"/>
    </row>
    <row r="244" spans="1:14" outlineLevel="1" x14ac:dyDescent="0.25">
      <c r="A244" s="22" t="s">
        <v>327</v>
      </c>
      <c r="D244"/>
      <c r="E244"/>
      <c r="F244"/>
      <c r="G244"/>
      <c r="H244" s="20"/>
      <c r="K244" s="63"/>
      <c r="L244" s="63"/>
      <c r="M244" s="63"/>
      <c r="N244" s="63"/>
    </row>
    <row r="245" spans="1:14" outlineLevel="1" x14ac:dyDescent="0.25">
      <c r="A245" s="22" t="s">
        <v>328</v>
      </c>
      <c r="D245"/>
      <c r="E245"/>
      <c r="F245"/>
      <c r="G245"/>
      <c r="H245" s="20"/>
      <c r="K245" s="63"/>
      <c r="L245" s="63"/>
      <c r="M245" s="63"/>
      <c r="N245" s="63"/>
    </row>
    <row r="246" spans="1:14" outlineLevel="1" x14ac:dyDescent="0.25">
      <c r="A246" s="22" t="s">
        <v>329</v>
      </c>
      <c r="D246"/>
      <c r="E246"/>
      <c r="F246"/>
      <c r="G246"/>
      <c r="H246" s="20"/>
      <c r="K246" s="63"/>
      <c r="L246" s="63"/>
      <c r="M246" s="63"/>
      <c r="N246" s="63"/>
    </row>
    <row r="247" spans="1:14" outlineLevel="1" x14ac:dyDescent="0.25">
      <c r="A247" s="22" t="s">
        <v>330</v>
      </c>
      <c r="D247"/>
      <c r="E247"/>
      <c r="F247"/>
      <c r="G247"/>
      <c r="H247" s="20"/>
      <c r="K247" s="63"/>
      <c r="L247" s="63"/>
      <c r="M247" s="63"/>
      <c r="N247" s="63"/>
    </row>
    <row r="248" spans="1:14" outlineLevel="1" x14ac:dyDescent="0.25">
      <c r="A248" s="22" t="s">
        <v>331</v>
      </c>
      <c r="D248"/>
      <c r="E248"/>
      <c r="F248"/>
      <c r="G248"/>
      <c r="H248" s="20"/>
      <c r="K248" s="63"/>
      <c r="L248" s="63"/>
      <c r="M248" s="63"/>
      <c r="N248" s="63"/>
    </row>
    <row r="249" spans="1:14" outlineLevel="1" x14ac:dyDescent="0.25">
      <c r="A249" s="22" t="s">
        <v>332</v>
      </c>
      <c r="D249"/>
      <c r="E249"/>
      <c r="F249"/>
      <c r="G249"/>
      <c r="H249" s="20"/>
      <c r="K249" s="63"/>
      <c r="L249" s="63"/>
      <c r="M249" s="63"/>
      <c r="N249" s="63"/>
    </row>
    <row r="250" spans="1:14" outlineLevel="1" x14ac:dyDescent="0.25">
      <c r="A250" s="22" t="s">
        <v>333</v>
      </c>
      <c r="D250"/>
      <c r="E250"/>
      <c r="F250"/>
      <c r="G250"/>
      <c r="H250" s="20"/>
      <c r="K250" s="63"/>
      <c r="L250" s="63"/>
      <c r="M250" s="63"/>
      <c r="N250" s="63"/>
    </row>
    <row r="251" spans="1:14" outlineLevel="1" x14ac:dyDescent="0.25">
      <c r="A251" s="22" t="s">
        <v>334</v>
      </c>
      <c r="D251"/>
      <c r="E251"/>
      <c r="F251"/>
      <c r="G251"/>
      <c r="H251" s="20"/>
      <c r="K251" s="63"/>
      <c r="L251" s="63"/>
      <c r="M251" s="63"/>
      <c r="N251" s="63"/>
    </row>
    <row r="252" spans="1:14" outlineLevel="1" x14ac:dyDescent="0.25">
      <c r="A252" s="22" t="s">
        <v>335</v>
      </c>
      <c r="D252"/>
      <c r="E252"/>
      <c r="F252"/>
      <c r="G252"/>
      <c r="H252" s="20"/>
      <c r="K252" s="63"/>
      <c r="L252" s="63"/>
      <c r="M252" s="63"/>
      <c r="N252" s="63"/>
    </row>
    <row r="253" spans="1:14" outlineLevel="1" x14ac:dyDescent="0.25">
      <c r="A253" s="22" t="s">
        <v>336</v>
      </c>
      <c r="D253"/>
      <c r="E253"/>
      <c r="F253"/>
      <c r="G253"/>
      <c r="H253" s="20"/>
      <c r="K253" s="63"/>
      <c r="L253" s="63"/>
      <c r="M253" s="63"/>
      <c r="N253" s="63"/>
    </row>
    <row r="254" spans="1:14" outlineLevel="1" x14ac:dyDescent="0.25">
      <c r="A254" s="22" t="s">
        <v>337</v>
      </c>
      <c r="D254"/>
      <c r="E254"/>
      <c r="F254"/>
      <c r="G254"/>
      <c r="H254" s="20"/>
      <c r="K254" s="63"/>
      <c r="L254" s="63"/>
      <c r="M254" s="63"/>
      <c r="N254" s="63"/>
    </row>
    <row r="255" spans="1:14" outlineLevel="1" x14ac:dyDescent="0.25">
      <c r="A255" s="22" t="s">
        <v>338</v>
      </c>
      <c r="D255"/>
      <c r="E255"/>
      <c r="F255"/>
      <c r="G255"/>
      <c r="H255" s="20"/>
      <c r="K255" s="63"/>
      <c r="L255" s="63"/>
      <c r="M255" s="63"/>
      <c r="N255" s="63"/>
    </row>
    <row r="256" spans="1:14" outlineLevel="1" x14ac:dyDescent="0.25">
      <c r="A256" s="22" t="s">
        <v>339</v>
      </c>
      <c r="D256"/>
      <c r="E256"/>
      <c r="F256"/>
      <c r="G256"/>
      <c r="H256" s="20"/>
      <c r="K256" s="63"/>
      <c r="L256" s="63"/>
      <c r="M256" s="63"/>
      <c r="N256" s="63"/>
    </row>
    <row r="257" spans="1:14" outlineLevel="1" x14ac:dyDescent="0.25">
      <c r="A257" s="22" t="s">
        <v>340</v>
      </c>
      <c r="D257"/>
      <c r="E257"/>
      <c r="F257"/>
      <c r="G257"/>
      <c r="H257" s="20"/>
      <c r="K257" s="63"/>
      <c r="L257" s="63"/>
      <c r="M257" s="63"/>
      <c r="N257" s="63"/>
    </row>
    <row r="258" spans="1:14" outlineLevel="1" x14ac:dyDescent="0.25">
      <c r="A258" s="22" t="s">
        <v>341</v>
      </c>
      <c r="D258"/>
      <c r="E258"/>
      <c r="F258"/>
      <c r="G258"/>
      <c r="H258" s="20"/>
      <c r="K258" s="63"/>
      <c r="L258" s="63"/>
      <c r="M258" s="63"/>
      <c r="N258" s="63"/>
    </row>
    <row r="259" spans="1:14" outlineLevel="1" x14ac:dyDescent="0.25">
      <c r="A259" s="22" t="s">
        <v>342</v>
      </c>
      <c r="D259"/>
      <c r="E259"/>
      <c r="F259"/>
      <c r="G259"/>
      <c r="H259" s="20"/>
      <c r="K259" s="63"/>
      <c r="L259" s="63"/>
      <c r="M259" s="63"/>
      <c r="N259" s="63"/>
    </row>
    <row r="260" spans="1:14" outlineLevel="1" x14ac:dyDescent="0.25">
      <c r="A260" s="22" t="s">
        <v>343</v>
      </c>
      <c r="D260"/>
      <c r="E260"/>
      <c r="F260"/>
      <c r="G260"/>
      <c r="H260" s="20"/>
      <c r="K260" s="63"/>
      <c r="L260" s="63"/>
      <c r="M260" s="63"/>
      <c r="N260" s="63"/>
    </row>
    <row r="261" spans="1:14" outlineLevel="1" x14ac:dyDescent="0.25">
      <c r="A261" s="22" t="s">
        <v>344</v>
      </c>
      <c r="D261"/>
      <c r="E261"/>
      <c r="F261"/>
      <c r="G261"/>
      <c r="H261" s="20"/>
      <c r="K261" s="63"/>
      <c r="L261" s="63"/>
      <c r="M261" s="63"/>
      <c r="N261" s="63"/>
    </row>
    <row r="262" spans="1:14" outlineLevel="1" x14ac:dyDescent="0.25">
      <c r="A262" s="22" t="s">
        <v>345</v>
      </c>
      <c r="D262"/>
      <c r="E262"/>
      <c r="F262"/>
      <c r="G262"/>
      <c r="H262" s="20"/>
      <c r="K262" s="63"/>
      <c r="L262" s="63"/>
      <c r="M262" s="63"/>
      <c r="N262" s="63"/>
    </row>
    <row r="263" spans="1:14" outlineLevel="1" x14ac:dyDescent="0.25">
      <c r="A263" s="22" t="s">
        <v>346</v>
      </c>
      <c r="D263"/>
      <c r="E263"/>
      <c r="F263"/>
      <c r="G263"/>
      <c r="H263" s="20"/>
      <c r="K263" s="63"/>
      <c r="L263" s="63"/>
      <c r="M263" s="63"/>
      <c r="N263" s="63"/>
    </row>
    <row r="264" spans="1:14" outlineLevel="1" x14ac:dyDescent="0.25">
      <c r="A264" s="22" t="s">
        <v>347</v>
      </c>
      <c r="D264"/>
      <c r="E264"/>
      <c r="F264"/>
      <c r="G264"/>
      <c r="H264" s="20"/>
      <c r="K264" s="63"/>
      <c r="L264" s="63"/>
      <c r="M264" s="63"/>
      <c r="N264" s="63"/>
    </row>
    <row r="265" spans="1:14" outlineLevel="1" x14ac:dyDescent="0.25">
      <c r="A265" s="22" t="s">
        <v>348</v>
      </c>
      <c r="D265"/>
      <c r="E265"/>
      <c r="F265"/>
      <c r="G265"/>
      <c r="H265" s="20"/>
      <c r="K265" s="63"/>
      <c r="L265" s="63"/>
      <c r="M265" s="63"/>
      <c r="N265" s="63"/>
    </row>
    <row r="266" spans="1:14" outlineLevel="1" x14ac:dyDescent="0.25">
      <c r="A266" s="22" t="s">
        <v>349</v>
      </c>
      <c r="D266"/>
      <c r="E266"/>
      <c r="F266"/>
      <c r="G266"/>
      <c r="H266" s="20"/>
      <c r="K266" s="63"/>
      <c r="L266" s="63"/>
      <c r="M266" s="63"/>
      <c r="N266" s="63"/>
    </row>
    <row r="267" spans="1:14" outlineLevel="1" x14ac:dyDescent="0.25">
      <c r="A267" s="22" t="s">
        <v>350</v>
      </c>
      <c r="D267"/>
      <c r="E267"/>
      <c r="F267"/>
      <c r="G267"/>
      <c r="H267" s="20"/>
      <c r="K267" s="63"/>
      <c r="L267" s="63"/>
      <c r="M267" s="63"/>
      <c r="N267" s="63"/>
    </row>
    <row r="268" spans="1:14" outlineLevel="1" x14ac:dyDescent="0.25">
      <c r="A268" s="22" t="s">
        <v>351</v>
      </c>
      <c r="D268"/>
      <c r="E268"/>
      <c r="F268"/>
      <c r="G268"/>
      <c r="H268" s="20"/>
      <c r="K268" s="63"/>
      <c r="L268" s="63"/>
      <c r="M268" s="63"/>
      <c r="N268" s="63"/>
    </row>
    <row r="269" spans="1:14" outlineLevel="1" x14ac:dyDescent="0.25">
      <c r="A269" s="22" t="s">
        <v>352</v>
      </c>
      <c r="D269"/>
      <c r="E269"/>
      <c r="F269"/>
      <c r="G269"/>
      <c r="H269" s="20"/>
      <c r="K269" s="63"/>
      <c r="L269" s="63"/>
      <c r="M269" s="63"/>
      <c r="N269" s="63"/>
    </row>
    <row r="270" spans="1:14" outlineLevel="1" x14ac:dyDescent="0.25">
      <c r="A270" s="22" t="s">
        <v>353</v>
      </c>
      <c r="D270"/>
      <c r="E270"/>
      <c r="F270"/>
      <c r="G270"/>
      <c r="H270" s="20"/>
      <c r="K270" s="63"/>
      <c r="L270" s="63"/>
      <c r="M270" s="63"/>
      <c r="N270" s="63"/>
    </row>
    <row r="271" spans="1:14" outlineLevel="1" x14ac:dyDescent="0.25">
      <c r="A271" s="22" t="s">
        <v>354</v>
      </c>
      <c r="D271"/>
      <c r="E271"/>
      <c r="F271"/>
      <c r="G271"/>
      <c r="H271" s="20"/>
      <c r="K271" s="63"/>
      <c r="L271" s="63"/>
      <c r="M271" s="63"/>
      <c r="N271" s="63"/>
    </row>
    <row r="272" spans="1:14" outlineLevel="1" x14ac:dyDescent="0.25">
      <c r="A272" s="22" t="s">
        <v>355</v>
      </c>
      <c r="D272"/>
      <c r="E272"/>
      <c r="F272"/>
      <c r="G272"/>
      <c r="H272" s="20"/>
      <c r="K272" s="63"/>
      <c r="L272" s="63"/>
      <c r="M272" s="63"/>
      <c r="N272" s="63"/>
    </row>
    <row r="273" spans="1:14" outlineLevel="1" x14ac:dyDescent="0.25">
      <c r="A273" s="22" t="s">
        <v>356</v>
      </c>
      <c r="D273"/>
      <c r="E273"/>
      <c r="F273"/>
      <c r="G273"/>
      <c r="H273" s="20"/>
      <c r="K273" s="63"/>
      <c r="L273" s="63"/>
      <c r="M273" s="63"/>
      <c r="N273" s="63"/>
    </row>
    <row r="274" spans="1:14" outlineLevel="1" x14ac:dyDescent="0.25">
      <c r="A274" s="22" t="s">
        <v>357</v>
      </c>
      <c r="D274"/>
      <c r="E274"/>
      <c r="F274"/>
      <c r="G274"/>
      <c r="H274" s="20"/>
      <c r="K274" s="63"/>
      <c r="L274" s="63"/>
      <c r="M274" s="63"/>
      <c r="N274" s="63"/>
    </row>
    <row r="275" spans="1:14" outlineLevel="1" x14ac:dyDescent="0.25">
      <c r="A275" s="22" t="s">
        <v>358</v>
      </c>
      <c r="D275"/>
      <c r="E275"/>
      <c r="F275"/>
      <c r="G275"/>
      <c r="H275" s="20"/>
      <c r="K275" s="63"/>
      <c r="L275" s="63"/>
      <c r="M275" s="63"/>
      <c r="N275" s="63"/>
    </row>
    <row r="276" spans="1:14" outlineLevel="1" x14ac:dyDescent="0.25">
      <c r="A276" s="22" t="s">
        <v>359</v>
      </c>
      <c r="D276"/>
      <c r="E276"/>
      <c r="F276"/>
      <c r="G276"/>
      <c r="H276" s="20"/>
      <c r="K276" s="63"/>
      <c r="L276" s="63"/>
      <c r="M276" s="63"/>
      <c r="N276" s="63"/>
    </row>
    <row r="277" spans="1:14" outlineLevel="1" x14ac:dyDescent="0.25">
      <c r="A277" s="22" t="s">
        <v>360</v>
      </c>
      <c r="D277"/>
      <c r="E277"/>
      <c r="F277"/>
      <c r="G277"/>
      <c r="H277" s="20"/>
      <c r="K277" s="63"/>
      <c r="L277" s="63"/>
      <c r="M277" s="63"/>
      <c r="N277" s="63"/>
    </row>
    <row r="278" spans="1:14" outlineLevel="1" x14ac:dyDescent="0.25">
      <c r="A278" s="22" t="s">
        <v>361</v>
      </c>
      <c r="D278"/>
      <c r="E278"/>
      <c r="F278"/>
      <c r="G278"/>
      <c r="H278" s="20"/>
      <c r="K278" s="63"/>
      <c r="L278" s="63"/>
      <c r="M278" s="63"/>
      <c r="N278" s="63"/>
    </row>
    <row r="279" spans="1:14" outlineLevel="1" x14ac:dyDescent="0.25">
      <c r="A279" s="22" t="s">
        <v>362</v>
      </c>
      <c r="D279"/>
      <c r="E279"/>
      <c r="F279"/>
      <c r="G279"/>
      <c r="H279" s="20"/>
      <c r="K279" s="63"/>
      <c r="L279" s="63"/>
      <c r="M279" s="63"/>
      <c r="N279" s="63"/>
    </row>
    <row r="280" spans="1:14" outlineLevel="1" x14ac:dyDescent="0.25">
      <c r="A280" s="22" t="s">
        <v>363</v>
      </c>
      <c r="D280"/>
      <c r="E280"/>
      <c r="F280"/>
      <c r="G280"/>
      <c r="H280" s="20"/>
      <c r="K280" s="63"/>
      <c r="L280" s="63"/>
      <c r="M280" s="63"/>
      <c r="N280" s="63"/>
    </row>
    <row r="281" spans="1:14" outlineLevel="1" x14ac:dyDescent="0.25">
      <c r="A281" s="22" t="s">
        <v>364</v>
      </c>
      <c r="D281"/>
      <c r="E281"/>
      <c r="F281"/>
      <c r="G281"/>
      <c r="H281" s="20"/>
      <c r="K281" s="63"/>
      <c r="L281" s="63"/>
      <c r="M281" s="63"/>
      <c r="N281" s="63"/>
    </row>
    <row r="282" spans="1:14" outlineLevel="1" x14ac:dyDescent="0.25">
      <c r="A282" s="22" t="s">
        <v>365</v>
      </c>
      <c r="D282"/>
      <c r="E282"/>
      <c r="F282"/>
      <c r="G282"/>
      <c r="H282" s="20"/>
      <c r="K282" s="63"/>
      <c r="L282" s="63"/>
      <c r="M282" s="63"/>
      <c r="N282" s="63"/>
    </row>
    <row r="283" spans="1:14" outlineLevel="1" x14ac:dyDescent="0.25">
      <c r="A283" s="22" t="s">
        <v>366</v>
      </c>
      <c r="D283"/>
      <c r="E283"/>
      <c r="F283"/>
      <c r="G283"/>
      <c r="H283" s="20"/>
      <c r="K283" s="63"/>
      <c r="L283" s="63"/>
      <c r="M283" s="63"/>
      <c r="N283" s="63"/>
    </row>
    <row r="284" spans="1:14" outlineLevel="1" x14ac:dyDescent="0.25">
      <c r="A284" s="22" t="s">
        <v>367</v>
      </c>
      <c r="D284"/>
      <c r="E284"/>
      <c r="F284"/>
      <c r="G284"/>
      <c r="H284" s="20"/>
      <c r="K284" s="63"/>
      <c r="L284" s="63"/>
      <c r="M284" s="63"/>
      <c r="N284" s="63"/>
    </row>
    <row r="285" spans="1:14" ht="37.5" x14ac:dyDescent="0.25">
      <c r="A285" s="33"/>
      <c r="B285" s="33" t="s">
        <v>368</v>
      </c>
      <c r="C285" s="33" t="s">
        <v>1</v>
      </c>
      <c r="D285" s="33" t="s">
        <v>1</v>
      </c>
      <c r="E285" s="33"/>
      <c r="F285" s="34"/>
      <c r="G285" s="35"/>
      <c r="H285" s="20"/>
      <c r="I285" s="26"/>
      <c r="J285" s="26"/>
      <c r="K285" s="26"/>
      <c r="L285" s="26"/>
      <c r="M285" s="28"/>
    </row>
    <row r="286" spans="1:14" ht="18.75" x14ac:dyDescent="0.25">
      <c r="A286" s="64" t="s">
        <v>369</v>
      </c>
      <c r="B286" s="65"/>
      <c r="C286" s="65"/>
      <c r="D286" s="65"/>
      <c r="E286" s="65"/>
      <c r="F286" s="66"/>
      <c r="G286" s="65"/>
      <c r="H286" s="20"/>
      <c r="I286" s="26"/>
      <c r="J286" s="26"/>
      <c r="K286" s="26"/>
      <c r="L286" s="26"/>
      <c r="M286" s="28"/>
    </row>
    <row r="287" spans="1:14" ht="18.75" x14ac:dyDescent="0.25">
      <c r="A287" s="64" t="s">
        <v>370</v>
      </c>
      <c r="B287" s="65"/>
      <c r="C287" s="65"/>
      <c r="D287" s="65"/>
      <c r="E287" s="65"/>
      <c r="F287" s="66"/>
      <c r="G287" s="65"/>
      <c r="H287" s="20"/>
      <c r="I287" s="26"/>
      <c r="J287" s="26"/>
      <c r="K287" s="26"/>
      <c r="L287" s="26"/>
      <c r="M287" s="28"/>
    </row>
    <row r="288" spans="1:14" x14ac:dyDescent="0.25">
      <c r="A288" s="22" t="s">
        <v>371</v>
      </c>
      <c r="B288" s="37" t="s">
        <v>372</v>
      </c>
      <c r="C288" s="67">
        <f>ROW(B38)</f>
        <v>38</v>
      </c>
      <c r="D288" s="58"/>
      <c r="E288" s="58"/>
      <c r="F288" s="58"/>
      <c r="G288" s="58"/>
      <c r="H288" s="20"/>
      <c r="I288" s="37"/>
      <c r="J288" s="67"/>
      <c r="L288" s="58"/>
      <c r="M288" s="58"/>
      <c r="N288" s="58"/>
    </row>
    <row r="289" spans="1:14" x14ac:dyDescent="0.25">
      <c r="A289" s="22" t="s">
        <v>373</v>
      </c>
      <c r="B289" s="37" t="s">
        <v>374</v>
      </c>
      <c r="C289" s="67">
        <f>ROW(B39)</f>
        <v>39</v>
      </c>
      <c r="E289" s="58"/>
      <c r="F289" s="58"/>
      <c r="H289" s="20"/>
      <c r="I289" s="37"/>
      <c r="J289" s="67"/>
      <c r="L289" s="58"/>
      <c r="M289" s="58"/>
    </row>
    <row r="290" spans="1:14" x14ac:dyDescent="0.25">
      <c r="A290" s="22" t="s">
        <v>375</v>
      </c>
      <c r="B290" s="37" t="s">
        <v>376</v>
      </c>
      <c r="C290" s="67" t="str">
        <f>ROW('B1. HTT Mortgage Assets'!B43)&amp; " for Mortgage Assets"</f>
        <v>43 for Mortgage Assets</v>
      </c>
      <c r="D290" s="67" t="e">
        <f>ROW(#REF!)&amp; " for Public Sector Assets"</f>
        <v>#REF!</v>
      </c>
      <c r="E290" s="68"/>
      <c r="F290" s="58"/>
      <c r="G290" s="68"/>
      <c r="H290" s="20"/>
      <c r="I290" s="37"/>
      <c r="J290" s="67"/>
      <c r="K290" s="67"/>
      <c r="L290" s="68"/>
      <c r="M290" s="58"/>
      <c r="N290" s="68"/>
    </row>
    <row r="291" spans="1:14" x14ac:dyDescent="0.25">
      <c r="A291" s="22" t="s">
        <v>377</v>
      </c>
      <c r="B291" s="37" t="s">
        <v>378</v>
      </c>
      <c r="C291" s="67">
        <f>ROW(B52)</f>
        <v>52</v>
      </c>
      <c r="H291" s="20"/>
      <c r="I291" s="37"/>
      <c r="J291" s="67"/>
    </row>
    <row r="292" spans="1:14" x14ac:dyDescent="0.25">
      <c r="A292" s="22" t="s">
        <v>379</v>
      </c>
      <c r="B292" s="37" t="s">
        <v>380</v>
      </c>
      <c r="C292" s="69" t="str">
        <f>ROW('B1. HTT Mortgage Assets'!B186)&amp;" for Residential Mortgage Assets"</f>
        <v>186 for Residential Mortgage Assets</v>
      </c>
      <c r="D292" s="67" t="str">
        <f>ROW('B1. HTT Mortgage Assets'!B287 )&amp; " for Commercial Mortgage Assets"</f>
        <v>287 for Commercial Mortgage Assets</v>
      </c>
      <c r="E292" s="68"/>
      <c r="F292" s="67" t="e">
        <f>ROW(#REF!)&amp; " for Public Sector Assets"</f>
        <v>#REF!</v>
      </c>
      <c r="G292" s="68"/>
      <c r="H292" s="20"/>
      <c r="I292" s="37"/>
      <c r="J292" s="63"/>
      <c r="K292" s="67"/>
      <c r="L292" s="68"/>
      <c r="N292" s="68"/>
    </row>
    <row r="293" spans="1:14" x14ac:dyDescent="0.25">
      <c r="A293" s="22" t="s">
        <v>381</v>
      </c>
      <c r="B293" s="37" t="s">
        <v>382</v>
      </c>
      <c r="C293" s="67" t="str">
        <f>ROW('B1. HTT Mortgage Assets'!B149)&amp;" for Mortgage Assets"</f>
        <v>149 for Mortgage Assets</v>
      </c>
      <c r="D293" s="67" t="e">
        <f>ROW(#REF!)&amp;" for Public Sector Assets"</f>
        <v>#REF!</v>
      </c>
      <c r="H293" s="20"/>
      <c r="I293" s="37"/>
      <c r="M293" s="68"/>
    </row>
    <row r="294" spans="1:14" x14ac:dyDescent="0.25">
      <c r="A294" s="22" t="s">
        <v>383</v>
      </c>
      <c r="B294" s="37" t="s">
        <v>384</v>
      </c>
      <c r="C294" s="67">
        <f>ROW(B111)</f>
        <v>111</v>
      </c>
      <c r="F294" s="68"/>
      <c r="H294" s="20"/>
      <c r="I294" s="37"/>
      <c r="J294" s="67"/>
      <c r="M294" s="68"/>
    </row>
    <row r="295" spans="1:14" x14ac:dyDescent="0.25">
      <c r="A295" s="22" t="s">
        <v>385</v>
      </c>
      <c r="B295" s="37" t="s">
        <v>386</v>
      </c>
      <c r="C295" s="67">
        <f>ROW(B163)</f>
        <v>163</v>
      </c>
      <c r="E295" s="68"/>
      <c r="F295" s="68"/>
      <c r="H295" s="20"/>
      <c r="I295" s="37"/>
      <c r="J295" s="67"/>
      <c r="L295" s="68"/>
      <c r="M295" s="68"/>
    </row>
    <row r="296" spans="1:14" x14ac:dyDescent="0.25">
      <c r="A296" s="22" t="s">
        <v>387</v>
      </c>
      <c r="B296" s="37" t="s">
        <v>388</v>
      </c>
      <c r="C296" s="67">
        <f>ROW(B137)</f>
        <v>137</v>
      </c>
      <c r="E296" s="68"/>
      <c r="F296" s="68"/>
      <c r="H296" s="20"/>
      <c r="I296" s="37"/>
      <c r="J296" s="67"/>
      <c r="L296" s="68"/>
      <c r="M296" s="68"/>
    </row>
    <row r="297" spans="1:14" ht="30" x14ac:dyDescent="0.25">
      <c r="A297" s="22" t="s">
        <v>389</v>
      </c>
      <c r="B297" s="22" t="s">
        <v>390</v>
      </c>
      <c r="C297" s="67" t="str">
        <f>ROW('C. HTT Harmonised Glossary'!B17)&amp;" for Harmonised Glossary"</f>
        <v>17 for Harmonised Glossary</v>
      </c>
      <c r="E297" s="68"/>
      <c r="H297" s="20"/>
      <c r="J297" s="67"/>
      <c r="L297" s="68"/>
    </row>
    <row r="298" spans="1:14" x14ac:dyDescent="0.25">
      <c r="A298" s="22" t="s">
        <v>391</v>
      </c>
      <c r="B298" s="37" t="s">
        <v>392</v>
      </c>
      <c r="C298" s="67">
        <f>ROW(B65)</f>
        <v>65</v>
      </c>
      <c r="E298" s="68"/>
      <c r="H298" s="20"/>
      <c r="I298" s="37"/>
      <c r="J298" s="67"/>
      <c r="L298" s="68"/>
    </row>
    <row r="299" spans="1:14" x14ac:dyDescent="0.25">
      <c r="A299" s="22" t="s">
        <v>393</v>
      </c>
      <c r="B299" s="37" t="s">
        <v>394</v>
      </c>
      <c r="C299" s="67">
        <f>ROW(B88)</f>
        <v>88</v>
      </c>
      <c r="E299" s="68"/>
      <c r="H299" s="20"/>
      <c r="I299" s="37"/>
      <c r="J299" s="67"/>
      <c r="L299" s="68"/>
    </row>
    <row r="300" spans="1:14" x14ac:dyDescent="0.25">
      <c r="A300" s="22" t="s">
        <v>395</v>
      </c>
      <c r="B300" s="37" t="s">
        <v>396</v>
      </c>
      <c r="C300" s="67" t="str">
        <f>ROW('B1. HTT Mortgage Assets'!B179)&amp; " for Mortgage Assets"</f>
        <v>179 for Mortgage Assets</v>
      </c>
      <c r="D300" s="67" t="e">
        <f>ROW(#REF!)&amp; " for Public Sector Assets"</f>
        <v>#REF!</v>
      </c>
      <c r="E300" s="68"/>
      <c r="H300" s="20"/>
      <c r="I300" s="37"/>
      <c r="J300" s="67"/>
      <c r="K300" s="67"/>
      <c r="L300" s="68"/>
    </row>
    <row r="301" spans="1:14" outlineLevel="1" x14ac:dyDescent="0.25">
      <c r="A301" s="22" t="s">
        <v>397</v>
      </c>
      <c r="B301" s="37"/>
      <c r="C301" s="67"/>
      <c r="D301" s="67"/>
      <c r="E301" s="68"/>
      <c r="H301" s="20"/>
      <c r="I301" s="37"/>
      <c r="J301" s="67"/>
      <c r="K301" s="67"/>
      <c r="L301" s="68"/>
    </row>
    <row r="302" spans="1:14" outlineLevel="1" x14ac:dyDescent="0.25">
      <c r="A302" s="22" t="s">
        <v>398</v>
      </c>
      <c r="B302" s="37"/>
      <c r="C302" s="67"/>
      <c r="D302" s="67"/>
      <c r="E302" s="68"/>
      <c r="H302" s="20"/>
      <c r="I302" s="37"/>
      <c r="J302" s="67"/>
      <c r="K302" s="67"/>
      <c r="L302" s="68"/>
    </row>
    <row r="303" spans="1:14" outlineLevel="1" x14ac:dyDescent="0.25">
      <c r="A303" s="22" t="s">
        <v>399</v>
      </c>
      <c r="B303" s="37"/>
      <c r="C303" s="67"/>
      <c r="D303" s="67"/>
      <c r="E303" s="68"/>
      <c r="H303" s="20"/>
      <c r="I303" s="37"/>
      <c r="J303" s="67"/>
      <c r="K303" s="67"/>
      <c r="L303" s="68"/>
    </row>
    <row r="304" spans="1:14" outlineLevel="1" x14ac:dyDescent="0.25">
      <c r="A304" s="22" t="s">
        <v>400</v>
      </c>
      <c r="B304" s="37"/>
      <c r="C304" s="67"/>
      <c r="D304" s="67"/>
      <c r="E304" s="68"/>
      <c r="H304" s="20"/>
      <c r="I304" s="37"/>
      <c r="J304" s="67"/>
      <c r="K304" s="67"/>
      <c r="L304" s="68"/>
    </row>
    <row r="305" spans="1:13" outlineLevel="1" x14ac:dyDescent="0.25">
      <c r="A305" s="22" t="s">
        <v>401</v>
      </c>
      <c r="B305" s="37"/>
      <c r="C305" s="67"/>
      <c r="D305" s="67"/>
      <c r="E305" s="68"/>
      <c r="H305" s="20"/>
      <c r="I305" s="37"/>
      <c r="J305" s="67"/>
      <c r="K305" s="67"/>
      <c r="L305" s="68"/>
    </row>
    <row r="306" spans="1:13" outlineLevel="1" x14ac:dyDescent="0.25">
      <c r="A306" s="22" t="s">
        <v>402</v>
      </c>
      <c r="B306" s="37"/>
      <c r="C306" s="67"/>
      <c r="D306" s="67"/>
      <c r="E306" s="68"/>
      <c r="H306" s="20"/>
      <c r="I306" s="37"/>
      <c r="J306" s="67"/>
      <c r="K306" s="67"/>
      <c r="L306" s="68"/>
    </row>
    <row r="307" spans="1:13" outlineLevel="1" x14ac:dyDescent="0.25">
      <c r="A307" s="22" t="s">
        <v>403</v>
      </c>
      <c r="B307" s="37"/>
      <c r="C307" s="67"/>
      <c r="D307" s="67"/>
      <c r="E307" s="68"/>
      <c r="H307" s="20"/>
      <c r="I307" s="37"/>
      <c r="J307" s="67"/>
      <c r="K307" s="67"/>
      <c r="L307" s="68"/>
    </row>
    <row r="308" spans="1:13" outlineLevel="1" x14ac:dyDescent="0.25">
      <c r="A308" s="22" t="s">
        <v>404</v>
      </c>
      <c r="B308" s="37"/>
      <c r="C308" s="67"/>
      <c r="D308" s="67"/>
      <c r="E308" s="68"/>
      <c r="H308" s="20"/>
      <c r="I308" s="37"/>
      <c r="J308" s="67"/>
      <c r="K308" s="67"/>
      <c r="L308" s="68"/>
    </row>
    <row r="309" spans="1:13" outlineLevel="1" x14ac:dyDescent="0.25">
      <c r="A309" s="22" t="s">
        <v>405</v>
      </c>
      <c r="B309" s="37"/>
      <c r="C309" s="67"/>
      <c r="D309" s="67"/>
      <c r="E309" s="68"/>
      <c r="H309" s="20"/>
      <c r="I309" s="37"/>
      <c r="J309" s="67"/>
      <c r="K309" s="67"/>
      <c r="L309" s="68"/>
    </row>
    <row r="310" spans="1:13" outlineLevel="1" x14ac:dyDescent="0.25">
      <c r="A310" s="22" t="s">
        <v>406</v>
      </c>
      <c r="H310" s="20"/>
    </row>
    <row r="311" spans="1:13" ht="37.5" x14ac:dyDescent="0.25">
      <c r="A311" s="34"/>
      <c r="B311" s="33" t="s">
        <v>26</v>
      </c>
      <c r="C311" s="34"/>
      <c r="D311" s="34"/>
      <c r="E311" s="34"/>
      <c r="F311" s="34"/>
      <c r="G311" s="35"/>
      <c r="H311" s="20"/>
      <c r="I311" s="26"/>
      <c r="J311" s="28"/>
      <c r="K311" s="28"/>
      <c r="L311" s="28"/>
      <c r="M311" s="28"/>
    </row>
    <row r="312" spans="1:13" x14ac:dyDescent="0.25">
      <c r="A312" s="22" t="s">
        <v>5</v>
      </c>
      <c r="B312" s="45" t="s">
        <v>407</v>
      </c>
      <c r="C312" s="451">
        <v>173</v>
      </c>
      <c r="H312" s="20"/>
      <c r="I312" s="45"/>
      <c r="J312" s="67"/>
    </row>
    <row r="313" spans="1:13" outlineLevel="1" x14ac:dyDescent="0.25">
      <c r="A313" s="22" t="s">
        <v>408</v>
      </c>
      <c r="B313" s="45"/>
      <c r="C313" s="67"/>
      <c r="H313" s="20"/>
      <c r="I313" s="45"/>
      <c r="J313" s="67"/>
    </row>
    <row r="314" spans="1:13" outlineLevel="1" x14ac:dyDescent="0.25">
      <c r="A314" s="22" t="s">
        <v>409</v>
      </c>
      <c r="B314" s="45"/>
      <c r="C314" s="67"/>
      <c r="H314" s="20"/>
      <c r="I314" s="45"/>
      <c r="J314" s="67"/>
    </row>
    <row r="315" spans="1:13" outlineLevel="1" x14ac:dyDescent="0.25">
      <c r="A315" s="22" t="s">
        <v>410</v>
      </c>
      <c r="B315" s="45"/>
      <c r="C315" s="67"/>
      <c r="H315" s="20"/>
      <c r="I315" s="45"/>
      <c r="J315" s="67"/>
    </row>
    <row r="316" spans="1:13" outlineLevel="1" x14ac:dyDescent="0.25">
      <c r="A316" s="22" t="s">
        <v>411</v>
      </c>
      <c r="B316" s="45"/>
      <c r="C316" s="67"/>
      <c r="H316" s="20"/>
      <c r="I316" s="45"/>
      <c r="J316" s="67"/>
    </row>
    <row r="317" spans="1:13" outlineLevel="1" x14ac:dyDescent="0.25">
      <c r="A317" s="22" t="s">
        <v>412</v>
      </c>
      <c r="B317" s="45"/>
      <c r="C317" s="67"/>
      <c r="H317" s="20"/>
      <c r="I317" s="45"/>
      <c r="J317" s="67"/>
    </row>
    <row r="318" spans="1:13" outlineLevel="1" x14ac:dyDescent="0.25">
      <c r="A318" s="22" t="s">
        <v>413</v>
      </c>
      <c r="B318" s="45"/>
      <c r="C318" s="67"/>
      <c r="H318" s="20"/>
      <c r="I318" s="45"/>
      <c r="J318" s="67"/>
    </row>
    <row r="319" spans="1:13" ht="18.75" x14ac:dyDescent="0.25">
      <c r="A319" s="34"/>
      <c r="B319" s="33" t="s">
        <v>27</v>
      </c>
      <c r="C319" s="34"/>
      <c r="D319" s="34"/>
      <c r="E319" s="34"/>
      <c r="F319" s="34"/>
      <c r="G319" s="35"/>
      <c r="H319" s="20"/>
      <c r="I319" s="26"/>
      <c r="J319" s="28"/>
      <c r="K319" s="28"/>
      <c r="L319" s="28"/>
      <c r="M319" s="28"/>
    </row>
    <row r="320" spans="1:13" ht="15" customHeight="1" outlineLevel="1" x14ac:dyDescent="0.25">
      <c r="A320" s="41"/>
      <c r="B320" s="42" t="s">
        <v>414</v>
      </c>
      <c r="C320" s="41"/>
      <c r="D320" s="41"/>
      <c r="E320" s="43"/>
      <c r="F320" s="44"/>
      <c r="G320" s="44"/>
      <c r="H320" s="20"/>
      <c r="L320" s="20"/>
      <c r="M320" s="20"/>
    </row>
    <row r="321" spans="1:8" outlineLevel="1" x14ac:dyDescent="0.25">
      <c r="A321" s="22" t="s">
        <v>415</v>
      </c>
      <c r="B321" s="37" t="s">
        <v>416</v>
      </c>
      <c r="C321" s="37" t="s">
        <v>948</v>
      </c>
      <c r="H321" s="20"/>
    </row>
    <row r="322" spans="1:8" outlineLevel="1" x14ac:dyDescent="0.25">
      <c r="A322" s="22" t="s">
        <v>417</v>
      </c>
      <c r="B322" s="37" t="s">
        <v>418</v>
      </c>
      <c r="C322" s="37" t="s">
        <v>948</v>
      </c>
      <c r="H322" s="20"/>
    </row>
    <row r="323" spans="1:8" outlineLevel="1" x14ac:dyDescent="0.25">
      <c r="A323" s="22" t="s">
        <v>419</v>
      </c>
      <c r="B323" s="37" t="s">
        <v>420</v>
      </c>
      <c r="C323" s="37" t="s">
        <v>1477</v>
      </c>
      <c r="H323" s="20"/>
    </row>
    <row r="324" spans="1:8" outlineLevel="1" x14ac:dyDescent="0.25">
      <c r="A324" s="22" t="s">
        <v>421</v>
      </c>
      <c r="B324" s="37" t="s">
        <v>422</v>
      </c>
      <c r="C324" s="22" t="s">
        <v>1477</v>
      </c>
      <c r="H324" s="20"/>
    </row>
    <row r="325" spans="1:8" outlineLevel="1" x14ac:dyDescent="0.25">
      <c r="A325" s="22" t="s">
        <v>423</v>
      </c>
      <c r="B325" s="37" t="s">
        <v>424</v>
      </c>
      <c r="C325" s="22" t="s">
        <v>1489</v>
      </c>
      <c r="H325" s="20"/>
    </row>
    <row r="326" spans="1:8" outlineLevel="1" x14ac:dyDescent="0.25">
      <c r="A326" s="22" t="s">
        <v>425</v>
      </c>
      <c r="B326" s="37" t="s">
        <v>426</v>
      </c>
      <c r="C326" s="22" t="s">
        <v>1490</v>
      </c>
      <c r="H326" s="20"/>
    </row>
    <row r="327" spans="1:8" outlineLevel="1" x14ac:dyDescent="0.25">
      <c r="A327" s="22" t="s">
        <v>427</v>
      </c>
      <c r="B327" s="37" t="s">
        <v>428</v>
      </c>
      <c r="C327" s="22" t="s">
        <v>1490</v>
      </c>
      <c r="H327" s="20"/>
    </row>
    <row r="328" spans="1:8" outlineLevel="1" x14ac:dyDescent="0.25">
      <c r="A328" s="22" t="s">
        <v>429</v>
      </c>
      <c r="B328" s="37" t="s">
        <v>430</v>
      </c>
      <c r="C328" s="22" t="s">
        <v>1490</v>
      </c>
      <c r="H328" s="20"/>
    </row>
    <row r="329" spans="1:8" ht="60" outlineLevel="1" x14ac:dyDescent="0.25">
      <c r="A329" s="22" t="s">
        <v>431</v>
      </c>
      <c r="B329" s="37" t="s">
        <v>432</v>
      </c>
      <c r="C329" s="22" t="s">
        <v>1491</v>
      </c>
      <c r="H329" s="20"/>
    </row>
    <row r="330" spans="1:8" outlineLevel="1" x14ac:dyDescent="0.25">
      <c r="A330" s="22" t="s">
        <v>433</v>
      </c>
      <c r="B330" s="50" t="s">
        <v>434</v>
      </c>
      <c r="H330" s="20"/>
    </row>
    <row r="331" spans="1:8" outlineLevel="1" x14ac:dyDescent="0.25">
      <c r="A331" s="22" t="s">
        <v>435</v>
      </c>
      <c r="B331" s="50" t="s">
        <v>434</v>
      </c>
      <c r="H331" s="20"/>
    </row>
    <row r="332" spans="1:8" outlineLevel="1" x14ac:dyDescent="0.25">
      <c r="A332" s="22" t="s">
        <v>436</v>
      </c>
      <c r="B332" s="50" t="s">
        <v>434</v>
      </c>
      <c r="H332" s="20"/>
    </row>
    <row r="333" spans="1:8" outlineLevel="1" x14ac:dyDescent="0.25">
      <c r="A333" s="22" t="s">
        <v>437</v>
      </c>
      <c r="B333" s="50" t="s">
        <v>434</v>
      </c>
      <c r="H333" s="20"/>
    </row>
    <row r="334" spans="1:8" outlineLevel="1" x14ac:dyDescent="0.25">
      <c r="A334" s="22" t="s">
        <v>438</v>
      </c>
      <c r="B334" s="50" t="s">
        <v>434</v>
      </c>
      <c r="H334" s="20"/>
    </row>
    <row r="335" spans="1:8" outlineLevel="1" x14ac:dyDescent="0.25">
      <c r="A335" s="22" t="s">
        <v>439</v>
      </c>
      <c r="B335" s="50" t="s">
        <v>434</v>
      </c>
      <c r="H335" s="20"/>
    </row>
    <row r="336" spans="1:8" outlineLevel="1" x14ac:dyDescent="0.25">
      <c r="A336" s="22" t="s">
        <v>440</v>
      </c>
      <c r="B336" s="50" t="s">
        <v>434</v>
      </c>
      <c r="H336" s="20"/>
    </row>
    <row r="337" spans="1:8" outlineLevel="1" x14ac:dyDescent="0.25">
      <c r="A337" s="22" t="s">
        <v>441</v>
      </c>
      <c r="B337" s="50" t="s">
        <v>434</v>
      </c>
      <c r="H337" s="20"/>
    </row>
    <row r="338" spans="1:8" outlineLevel="1" x14ac:dyDescent="0.25">
      <c r="A338" s="22" t="s">
        <v>442</v>
      </c>
      <c r="B338" s="50" t="s">
        <v>434</v>
      </c>
      <c r="H338" s="20"/>
    </row>
    <row r="339" spans="1:8" outlineLevel="1" x14ac:dyDescent="0.25">
      <c r="A339" s="22" t="s">
        <v>443</v>
      </c>
      <c r="B339" s="50" t="s">
        <v>434</v>
      </c>
      <c r="H339" s="20"/>
    </row>
    <row r="340" spans="1:8" outlineLevel="1" x14ac:dyDescent="0.25">
      <c r="A340" s="22" t="s">
        <v>444</v>
      </c>
      <c r="B340" s="50" t="s">
        <v>434</v>
      </c>
      <c r="H340" s="20"/>
    </row>
    <row r="341" spans="1:8" outlineLevel="1" x14ac:dyDescent="0.25">
      <c r="A341" s="22" t="s">
        <v>445</v>
      </c>
      <c r="B341" s="50" t="s">
        <v>434</v>
      </c>
      <c r="H341" s="20"/>
    </row>
    <row r="342" spans="1:8" outlineLevel="1" x14ac:dyDescent="0.25">
      <c r="A342" s="22" t="s">
        <v>446</v>
      </c>
      <c r="B342" s="50" t="s">
        <v>434</v>
      </c>
      <c r="H342" s="20"/>
    </row>
    <row r="343" spans="1:8" outlineLevel="1" x14ac:dyDescent="0.25">
      <c r="A343" s="22" t="s">
        <v>447</v>
      </c>
      <c r="B343" s="50" t="s">
        <v>434</v>
      </c>
      <c r="H343" s="20"/>
    </row>
    <row r="344" spans="1:8" outlineLevel="1" x14ac:dyDescent="0.25">
      <c r="A344" s="22" t="s">
        <v>448</v>
      </c>
      <c r="B344" s="50" t="s">
        <v>434</v>
      </c>
      <c r="H344" s="20"/>
    </row>
    <row r="345" spans="1:8" outlineLevel="1" x14ac:dyDescent="0.25">
      <c r="A345" s="22" t="s">
        <v>449</v>
      </c>
      <c r="B345" s="50" t="s">
        <v>434</v>
      </c>
      <c r="H345" s="20"/>
    </row>
    <row r="346" spans="1:8" outlineLevel="1" x14ac:dyDescent="0.25">
      <c r="A346" s="22" t="s">
        <v>450</v>
      </c>
      <c r="B346" s="50" t="s">
        <v>434</v>
      </c>
      <c r="H346" s="20"/>
    </row>
    <row r="347" spans="1:8" outlineLevel="1" x14ac:dyDescent="0.25">
      <c r="A347" s="22" t="s">
        <v>451</v>
      </c>
      <c r="B347" s="50" t="s">
        <v>434</v>
      </c>
      <c r="H347" s="20"/>
    </row>
    <row r="348" spans="1:8" outlineLevel="1" x14ac:dyDescent="0.25">
      <c r="A348" s="22" t="s">
        <v>452</v>
      </c>
      <c r="B348" s="50" t="s">
        <v>434</v>
      </c>
      <c r="H348" s="20"/>
    </row>
    <row r="349" spans="1:8" outlineLevel="1" x14ac:dyDescent="0.25">
      <c r="A349" s="22" t="s">
        <v>453</v>
      </c>
      <c r="B349" s="50" t="s">
        <v>434</v>
      </c>
      <c r="H349" s="20"/>
    </row>
    <row r="350" spans="1:8" outlineLevel="1" x14ac:dyDescent="0.25">
      <c r="A350" s="22" t="s">
        <v>454</v>
      </c>
      <c r="B350" s="50" t="s">
        <v>434</v>
      </c>
      <c r="H350" s="20"/>
    </row>
    <row r="351" spans="1:8" outlineLevel="1" x14ac:dyDescent="0.25">
      <c r="A351" s="22" t="s">
        <v>455</v>
      </c>
      <c r="B351" s="50" t="s">
        <v>434</v>
      </c>
      <c r="H351" s="20"/>
    </row>
    <row r="352" spans="1:8" outlineLevel="1" x14ac:dyDescent="0.25">
      <c r="A352" s="22" t="s">
        <v>456</v>
      </c>
      <c r="B352" s="50" t="s">
        <v>434</v>
      </c>
      <c r="H352" s="20"/>
    </row>
    <row r="353" spans="1:8" outlineLevel="1" x14ac:dyDescent="0.25">
      <c r="A353" s="22" t="s">
        <v>457</v>
      </c>
      <c r="B353" s="50" t="s">
        <v>434</v>
      </c>
      <c r="H353" s="20"/>
    </row>
    <row r="354" spans="1:8" outlineLevel="1" x14ac:dyDescent="0.25">
      <c r="A354" s="22" t="s">
        <v>458</v>
      </c>
      <c r="B354" s="50" t="s">
        <v>434</v>
      </c>
      <c r="H354" s="20"/>
    </row>
    <row r="355" spans="1:8" outlineLevel="1" x14ac:dyDescent="0.25">
      <c r="A355" s="22" t="s">
        <v>459</v>
      </c>
      <c r="B355" s="50" t="s">
        <v>434</v>
      </c>
      <c r="H355" s="20"/>
    </row>
    <row r="356" spans="1:8" outlineLevel="1" x14ac:dyDescent="0.25">
      <c r="A356" s="22" t="s">
        <v>460</v>
      </c>
      <c r="B356" s="50" t="s">
        <v>434</v>
      </c>
      <c r="H356" s="20"/>
    </row>
    <row r="357" spans="1:8" outlineLevel="1" x14ac:dyDescent="0.25">
      <c r="A357" s="22" t="s">
        <v>461</v>
      </c>
      <c r="B357" s="50" t="s">
        <v>434</v>
      </c>
      <c r="H357" s="20"/>
    </row>
    <row r="358" spans="1:8" outlineLevel="1" x14ac:dyDescent="0.25">
      <c r="A358" s="22" t="s">
        <v>462</v>
      </c>
      <c r="B358" s="50" t="s">
        <v>434</v>
      </c>
      <c r="H358" s="20"/>
    </row>
    <row r="359" spans="1:8" outlineLevel="1" x14ac:dyDescent="0.25">
      <c r="A359" s="22" t="s">
        <v>463</v>
      </c>
      <c r="B359" s="50" t="s">
        <v>434</v>
      </c>
      <c r="H359" s="20"/>
    </row>
    <row r="360" spans="1:8" outlineLevel="1" x14ac:dyDescent="0.25">
      <c r="A360" s="22" t="s">
        <v>464</v>
      </c>
      <c r="B360" s="50" t="s">
        <v>434</v>
      </c>
      <c r="H360" s="20"/>
    </row>
    <row r="361" spans="1:8" outlineLevel="1" x14ac:dyDescent="0.25">
      <c r="A361" s="22" t="s">
        <v>465</v>
      </c>
      <c r="B361" s="50" t="s">
        <v>434</v>
      </c>
      <c r="H361" s="20"/>
    </row>
    <row r="362" spans="1:8" outlineLevel="1" x14ac:dyDescent="0.25">
      <c r="A362" s="22" t="s">
        <v>466</v>
      </c>
      <c r="B362" s="50" t="s">
        <v>434</v>
      </c>
      <c r="H362" s="20"/>
    </row>
    <row r="363" spans="1:8" outlineLevel="1" x14ac:dyDescent="0.25">
      <c r="A363" s="22" t="s">
        <v>467</v>
      </c>
      <c r="B363" s="50" t="s">
        <v>434</v>
      </c>
      <c r="H363" s="20"/>
    </row>
    <row r="364" spans="1:8" outlineLevel="1" x14ac:dyDescent="0.25">
      <c r="A364" s="22" t="s">
        <v>468</v>
      </c>
      <c r="B364" s="50" t="s">
        <v>434</v>
      </c>
      <c r="H364" s="20"/>
    </row>
    <row r="365" spans="1:8" outlineLevel="1" x14ac:dyDescent="0.25">
      <c r="A365" s="22" t="s">
        <v>469</v>
      </c>
      <c r="B365" s="50" t="s">
        <v>434</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 ref="C312" location="'A. HTT General'!B173" display="173"/>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89" zoomScale="80" zoomScaleNormal="80" workbookViewId="0">
      <selection activeCell="C241" sqref="C241"/>
    </sheetView>
  </sheetViews>
  <sheetFormatPr defaultColWidth="8.85546875" defaultRowHeight="15" outlineLevelRow="1" x14ac:dyDescent="0.25"/>
  <cols>
    <col min="1" max="1" width="13.85546875" style="95" customWidth="1"/>
    <col min="2" max="2" width="60.85546875" style="95" customWidth="1"/>
    <col min="3" max="3" width="41" style="95" customWidth="1"/>
    <col min="4" max="4" width="40.85546875" style="95" customWidth="1"/>
    <col min="5" max="5" width="6.7109375" style="95" customWidth="1"/>
    <col min="6" max="6" width="41.5703125" style="95" customWidth="1"/>
    <col min="7" max="7" width="41.5703125" style="90" customWidth="1"/>
    <col min="8" max="16384" width="8.85546875" style="91"/>
  </cols>
  <sheetData>
    <row r="1" spans="1:7" ht="31.5" x14ac:dyDescent="0.25">
      <c r="A1" s="134" t="s">
        <v>470</v>
      </c>
      <c r="B1" s="134"/>
      <c r="C1" s="90"/>
      <c r="D1" s="90"/>
      <c r="E1" s="90"/>
      <c r="F1" s="141" t="s">
        <v>1170</v>
      </c>
    </row>
    <row r="2" spans="1:7" ht="15.75" thickBot="1" x14ac:dyDescent="0.3">
      <c r="A2" s="90"/>
      <c r="B2" s="90"/>
      <c r="C2" s="90"/>
      <c r="D2" s="90"/>
      <c r="E2" s="90"/>
      <c r="F2" s="90"/>
    </row>
    <row r="3" spans="1:7" ht="19.5" thickBot="1" x14ac:dyDescent="0.3">
      <c r="A3" s="92"/>
      <c r="B3" s="93" t="s">
        <v>19</v>
      </c>
      <c r="C3" s="94" t="s">
        <v>1173</v>
      </c>
      <c r="D3" s="92"/>
      <c r="E3" s="92"/>
      <c r="F3" s="90"/>
      <c r="G3" s="92"/>
    </row>
    <row r="4" spans="1:7" ht="15.75" thickBot="1" x14ac:dyDescent="0.3"/>
    <row r="5" spans="1:7" ht="18.75" x14ac:dyDescent="0.25">
      <c r="A5" s="96"/>
      <c r="B5" s="97" t="s">
        <v>471</v>
      </c>
      <c r="C5" s="96"/>
      <c r="E5" s="98"/>
      <c r="F5" s="98"/>
    </row>
    <row r="6" spans="1:7" x14ac:dyDescent="0.25">
      <c r="B6" s="99" t="s">
        <v>472</v>
      </c>
    </row>
    <row r="7" spans="1:7" x14ac:dyDescent="0.25">
      <c r="B7" s="100" t="s">
        <v>473</v>
      </c>
    </row>
    <row r="8" spans="1:7" ht="15.75" thickBot="1" x14ac:dyDescent="0.3">
      <c r="B8" s="101" t="s">
        <v>474</v>
      </c>
    </row>
    <row r="9" spans="1:7" x14ac:dyDescent="0.25">
      <c r="B9" s="102"/>
    </row>
    <row r="10" spans="1:7" ht="37.5" x14ac:dyDescent="0.25">
      <c r="A10" s="103" t="s">
        <v>28</v>
      </c>
      <c r="B10" s="103" t="s">
        <v>472</v>
      </c>
      <c r="C10" s="104"/>
      <c r="D10" s="104"/>
      <c r="E10" s="104"/>
      <c r="F10" s="104"/>
      <c r="G10" s="105"/>
    </row>
    <row r="11" spans="1:7" ht="15" customHeight="1" x14ac:dyDescent="0.25">
      <c r="A11" s="106"/>
      <c r="B11" s="107" t="s">
        <v>475</v>
      </c>
      <c r="C11" s="106" t="s">
        <v>59</v>
      </c>
      <c r="D11" s="106"/>
      <c r="E11" s="106"/>
      <c r="F11" s="108" t="s">
        <v>476</v>
      </c>
      <c r="G11" s="108"/>
    </row>
    <row r="12" spans="1:7" x14ac:dyDescent="0.25">
      <c r="A12" s="95" t="s">
        <v>477</v>
      </c>
      <c r="B12" s="95" t="s">
        <v>478</v>
      </c>
      <c r="C12" s="458">
        <f>' D2. NTT Pool'!C8</f>
        <v>39860380443.360214</v>
      </c>
      <c r="F12" s="109">
        <f>IF($C$15=0,"",IF(C12="[for completion]","",C12/$C$15))</f>
        <v>1</v>
      </c>
    </row>
    <row r="13" spans="1:7" x14ac:dyDescent="0.25">
      <c r="A13" s="95" t="s">
        <v>479</v>
      </c>
      <c r="B13" s="95" t="s">
        <v>480</v>
      </c>
      <c r="C13" s="458">
        <v>0</v>
      </c>
      <c r="F13" s="109">
        <f>IF($C$15=0,"",IF(C13="[for completion]","",C13/$C$15))</f>
        <v>0</v>
      </c>
    </row>
    <row r="14" spans="1:7" x14ac:dyDescent="0.25">
      <c r="A14" s="95" t="s">
        <v>481</v>
      </c>
      <c r="B14" s="95" t="s">
        <v>90</v>
      </c>
      <c r="C14" s="458">
        <v>0</v>
      </c>
      <c r="F14" s="109">
        <f>IF($C$15=0,"",IF(C14="[for completion]","",C14/$C$15))</f>
        <v>0</v>
      </c>
    </row>
    <row r="15" spans="1:7" x14ac:dyDescent="0.25">
      <c r="A15" s="95" t="s">
        <v>482</v>
      </c>
      <c r="B15" s="110" t="s">
        <v>92</v>
      </c>
      <c r="C15" s="458">
        <f>SUM(C12:C14)</f>
        <v>39860380443.360214</v>
      </c>
      <c r="F15" s="111">
        <f>SUM(F12:F14)</f>
        <v>1</v>
      </c>
    </row>
    <row r="16" spans="1:7" outlineLevel="1" x14ac:dyDescent="0.25">
      <c r="A16" s="95" t="s">
        <v>483</v>
      </c>
      <c r="B16" s="112" t="s">
        <v>484</v>
      </c>
      <c r="F16" s="109">
        <f t="shared" ref="F16:F26" si="0">IF($C$15=0,"",IF(C16="[for completion]","",C16/$C$15))</f>
        <v>0</v>
      </c>
    </row>
    <row r="17" spans="1:7" outlineLevel="1" x14ac:dyDescent="0.25">
      <c r="A17" s="95" t="s">
        <v>485</v>
      </c>
      <c r="B17" s="112" t="s">
        <v>1133</v>
      </c>
      <c r="F17" s="109">
        <f t="shared" si="0"/>
        <v>0</v>
      </c>
    </row>
    <row r="18" spans="1:7" outlineLevel="1" x14ac:dyDescent="0.25">
      <c r="A18" s="95" t="s">
        <v>486</v>
      </c>
      <c r="B18" s="112" t="s">
        <v>94</v>
      </c>
      <c r="F18" s="109">
        <f t="shared" si="0"/>
        <v>0</v>
      </c>
    </row>
    <row r="19" spans="1:7" outlineLevel="1" x14ac:dyDescent="0.25">
      <c r="A19" s="95" t="s">
        <v>487</v>
      </c>
      <c r="B19" s="112" t="s">
        <v>94</v>
      </c>
      <c r="F19" s="109">
        <f t="shared" si="0"/>
        <v>0</v>
      </c>
    </row>
    <row r="20" spans="1:7" outlineLevel="1" x14ac:dyDescent="0.25">
      <c r="A20" s="95" t="s">
        <v>488</v>
      </c>
      <c r="B20" s="112" t="s">
        <v>94</v>
      </c>
      <c r="F20" s="109">
        <f t="shared" si="0"/>
        <v>0</v>
      </c>
    </row>
    <row r="21" spans="1:7" outlineLevel="1" x14ac:dyDescent="0.25">
      <c r="A21" s="95" t="s">
        <v>489</v>
      </c>
      <c r="B21" s="112" t="s">
        <v>94</v>
      </c>
      <c r="F21" s="109">
        <f t="shared" si="0"/>
        <v>0</v>
      </c>
    </row>
    <row r="22" spans="1:7" outlineLevel="1" x14ac:dyDescent="0.25">
      <c r="A22" s="95" t="s">
        <v>490</v>
      </c>
      <c r="B22" s="112" t="s">
        <v>94</v>
      </c>
      <c r="F22" s="109">
        <f t="shared" si="0"/>
        <v>0</v>
      </c>
    </row>
    <row r="23" spans="1:7" outlineLevel="1" x14ac:dyDescent="0.25">
      <c r="A23" s="95" t="s">
        <v>491</v>
      </c>
      <c r="B23" s="112" t="s">
        <v>94</v>
      </c>
      <c r="F23" s="109">
        <f t="shared" si="0"/>
        <v>0</v>
      </c>
    </row>
    <row r="24" spans="1:7" outlineLevel="1" x14ac:dyDescent="0.25">
      <c r="A24" s="95" t="s">
        <v>492</v>
      </c>
      <c r="B24" s="112" t="s">
        <v>94</v>
      </c>
      <c r="F24" s="109">
        <f t="shared" si="0"/>
        <v>0</v>
      </c>
    </row>
    <row r="25" spans="1:7" outlineLevel="1" x14ac:dyDescent="0.25">
      <c r="A25" s="95" t="s">
        <v>493</v>
      </c>
      <c r="B25" s="112" t="s">
        <v>94</v>
      </c>
      <c r="F25" s="109">
        <f t="shared" si="0"/>
        <v>0</v>
      </c>
    </row>
    <row r="26" spans="1:7" outlineLevel="1" x14ac:dyDescent="0.25">
      <c r="A26" s="95" t="s">
        <v>494</v>
      </c>
      <c r="B26" s="112" t="s">
        <v>94</v>
      </c>
      <c r="C26" s="91"/>
      <c r="D26" s="91"/>
      <c r="E26" s="91"/>
      <c r="F26" s="109">
        <f t="shared" si="0"/>
        <v>0</v>
      </c>
    </row>
    <row r="27" spans="1:7" ht="15" customHeight="1" x14ac:dyDescent="0.25">
      <c r="A27" s="106"/>
      <c r="B27" s="107" t="s">
        <v>495</v>
      </c>
      <c r="C27" s="106" t="s">
        <v>496</v>
      </c>
      <c r="D27" s="106" t="s">
        <v>497</v>
      </c>
      <c r="E27" s="113"/>
      <c r="F27" s="106" t="s">
        <v>498</v>
      </c>
      <c r="G27" s="108"/>
    </row>
    <row r="28" spans="1:7" x14ac:dyDescent="0.25">
      <c r="A28" s="95" t="s">
        <v>499</v>
      </c>
      <c r="B28" s="95" t="s">
        <v>500</v>
      </c>
      <c r="C28" s="461">
        <f>' D2. NTT Pool'!C9</f>
        <v>182130</v>
      </c>
      <c r="D28" s="95">
        <v>0</v>
      </c>
      <c r="F28" s="468">
        <f>SUM(C28:D28)</f>
        <v>182130</v>
      </c>
    </row>
    <row r="29" spans="1:7" outlineLevel="1" x14ac:dyDescent="0.25">
      <c r="A29" s="95" t="s">
        <v>501</v>
      </c>
      <c r="B29" s="114" t="s">
        <v>502</v>
      </c>
    </row>
    <row r="30" spans="1:7" outlineLevel="1" x14ac:dyDescent="0.25">
      <c r="A30" s="95" t="s">
        <v>503</v>
      </c>
      <c r="B30" s="114" t="s">
        <v>504</v>
      </c>
    </row>
    <row r="31" spans="1:7" outlineLevel="1" x14ac:dyDescent="0.25">
      <c r="A31" s="95" t="s">
        <v>505</v>
      </c>
      <c r="B31" s="114"/>
    </row>
    <row r="32" spans="1:7" outlineLevel="1" x14ac:dyDescent="0.25">
      <c r="A32" s="95" t="s">
        <v>506</v>
      </c>
      <c r="B32" s="114"/>
    </row>
    <row r="33" spans="1:7" outlineLevel="1" x14ac:dyDescent="0.25">
      <c r="A33" s="95" t="s">
        <v>507</v>
      </c>
      <c r="B33" s="114"/>
    </row>
    <row r="34" spans="1:7" outlineLevel="1" x14ac:dyDescent="0.25">
      <c r="A34" s="95" t="s">
        <v>508</v>
      </c>
      <c r="B34" s="114"/>
    </row>
    <row r="35" spans="1:7" ht="15" customHeight="1" x14ac:dyDescent="0.25">
      <c r="A35" s="106"/>
      <c r="B35" s="107" t="s">
        <v>509</v>
      </c>
      <c r="C35" s="106" t="s">
        <v>510</v>
      </c>
      <c r="D35" s="106" t="s">
        <v>511</v>
      </c>
      <c r="E35" s="113"/>
      <c r="F35" s="108" t="s">
        <v>476</v>
      </c>
      <c r="G35" s="108"/>
    </row>
    <row r="36" spans="1:7" x14ac:dyDescent="0.25">
      <c r="A36" s="95" t="s">
        <v>512</v>
      </c>
      <c r="B36" s="95" t="s">
        <v>513</v>
      </c>
      <c r="C36" s="462">
        <f>[1]HTT!$C$12/' D2. NTT Pool'!C8</f>
        <v>4.9492836697915209E-4</v>
      </c>
      <c r="D36" s="129">
        <v>0</v>
      </c>
      <c r="F36" s="462">
        <f>SUM(C36:D36)</f>
        <v>4.9492836697915209E-4</v>
      </c>
    </row>
    <row r="37" spans="1:7" outlineLevel="1" x14ac:dyDescent="0.25">
      <c r="A37" s="95" t="s">
        <v>514</v>
      </c>
      <c r="C37" s="129"/>
      <c r="D37" s="129"/>
      <c r="F37" s="129"/>
    </row>
    <row r="38" spans="1:7" outlineLevel="1" x14ac:dyDescent="0.25">
      <c r="A38" s="95" t="s">
        <v>515</v>
      </c>
      <c r="C38" s="129"/>
      <c r="D38" s="129"/>
      <c r="F38" s="129"/>
    </row>
    <row r="39" spans="1:7" outlineLevel="1" x14ac:dyDescent="0.25">
      <c r="A39" s="95" t="s">
        <v>516</v>
      </c>
      <c r="C39" s="129"/>
      <c r="D39" s="129"/>
      <c r="F39" s="129"/>
    </row>
    <row r="40" spans="1:7" outlineLevel="1" x14ac:dyDescent="0.25">
      <c r="A40" s="95" t="s">
        <v>517</v>
      </c>
      <c r="C40" s="129"/>
      <c r="D40" s="129"/>
      <c r="F40" s="129"/>
    </row>
    <row r="41" spans="1:7" outlineLevel="1" x14ac:dyDescent="0.25">
      <c r="A41" s="95" t="s">
        <v>518</v>
      </c>
      <c r="C41" s="129"/>
      <c r="D41" s="129"/>
      <c r="F41" s="129"/>
    </row>
    <row r="42" spans="1:7" outlineLevel="1" x14ac:dyDescent="0.25">
      <c r="A42" s="95" t="s">
        <v>519</v>
      </c>
      <c r="C42" s="129"/>
      <c r="D42" s="129"/>
      <c r="F42" s="129"/>
    </row>
    <row r="43" spans="1:7" ht="15" customHeight="1" x14ac:dyDescent="0.25">
      <c r="A43" s="106"/>
      <c r="B43" s="107" t="s">
        <v>520</v>
      </c>
      <c r="C43" s="106" t="s">
        <v>510</v>
      </c>
      <c r="D43" s="106" t="s">
        <v>511</v>
      </c>
      <c r="E43" s="113"/>
      <c r="F43" s="108" t="s">
        <v>476</v>
      </c>
      <c r="G43" s="108"/>
    </row>
    <row r="44" spans="1:7" x14ac:dyDescent="0.25">
      <c r="A44" s="95" t="s">
        <v>521</v>
      </c>
      <c r="B44" s="115" t="s">
        <v>522</v>
      </c>
      <c r="C44" s="472">
        <f>SUM(C45:C72)</f>
        <v>0</v>
      </c>
      <c r="D44" s="472">
        <f>SUM(D45:D72)</f>
        <v>0</v>
      </c>
      <c r="E44" s="469"/>
      <c r="F44" s="472">
        <f>SUM(F45:F72)</f>
        <v>0</v>
      </c>
      <c r="G44" s="95"/>
    </row>
    <row r="45" spans="1:7" x14ac:dyDescent="0.25">
      <c r="A45" s="95" t="s">
        <v>523</v>
      </c>
      <c r="B45" s="95" t="s">
        <v>524</v>
      </c>
      <c r="C45" s="469">
        <v>0</v>
      </c>
      <c r="D45" s="469">
        <v>0</v>
      </c>
      <c r="E45" s="469"/>
      <c r="F45" s="469">
        <f>SUM(C45:D45)</f>
        <v>0</v>
      </c>
      <c r="G45" s="95"/>
    </row>
    <row r="46" spans="1:7" x14ac:dyDescent="0.25">
      <c r="A46" s="95" t="s">
        <v>525</v>
      </c>
      <c r="B46" s="95" t="s">
        <v>526</v>
      </c>
      <c r="C46" s="469">
        <v>0</v>
      </c>
      <c r="D46" s="469">
        <v>0</v>
      </c>
      <c r="E46" s="469"/>
      <c r="F46" s="469">
        <f t="shared" ref="F46:F72" si="1">SUM(C46:D46)</f>
        <v>0</v>
      </c>
      <c r="G46" s="95"/>
    </row>
    <row r="47" spans="1:7" x14ac:dyDescent="0.25">
      <c r="A47" s="95" t="s">
        <v>527</v>
      </c>
      <c r="B47" s="95" t="s">
        <v>528</v>
      </c>
      <c r="C47" s="469">
        <v>0</v>
      </c>
      <c r="D47" s="469">
        <v>0</v>
      </c>
      <c r="E47" s="469"/>
      <c r="F47" s="469">
        <f t="shared" si="1"/>
        <v>0</v>
      </c>
      <c r="G47" s="95"/>
    </row>
    <row r="48" spans="1:7" x14ac:dyDescent="0.25">
      <c r="A48" s="95" t="s">
        <v>529</v>
      </c>
      <c r="B48" s="95" t="s">
        <v>530</v>
      </c>
      <c r="C48" s="469">
        <v>0</v>
      </c>
      <c r="D48" s="469">
        <v>0</v>
      </c>
      <c r="E48" s="469"/>
      <c r="F48" s="469">
        <f t="shared" si="1"/>
        <v>0</v>
      </c>
      <c r="G48" s="95"/>
    </row>
    <row r="49" spans="1:7" x14ac:dyDescent="0.25">
      <c r="A49" s="95" t="s">
        <v>531</v>
      </c>
      <c r="B49" s="95" t="s">
        <v>532</v>
      </c>
      <c r="C49" s="469">
        <v>0</v>
      </c>
      <c r="D49" s="469">
        <v>0</v>
      </c>
      <c r="E49" s="469"/>
      <c r="F49" s="469">
        <f t="shared" si="1"/>
        <v>0</v>
      </c>
      <c r="G49" s="95"/>
    </row>
    <row r="50" spans="1:7" x14ac:dyDescent="0.25">
      <c r="A50" s="95" t="s">
        <v>533</v>
      </c>
      <c r="B50" s="95" t="s">
        <v>534</v>
      </c>
      <c r="C50" s="469">
        <v>0</v>
      </c>
      <c r="D50" s="469">
        <v>0</v>
      </c>
      <c r="E50" s="469"/>
      <c r="F50" s="469">
        <f t="shared" si="1"/>
        <v>0</v>
      </c>
      <c r="G50" s="95"/>
    </row>
    <row r="51" spans="1:7" x14ac:dyDescent="0.25">
      <c r="A51" s="95" t="s">
        <v>535</v>
      </c>
      <c r="B51" s="95" t="s">
        <v>536</v>
      </c>
      <c r="C51" s="469">
        <v>0</v>
      </c>
      <c r="D51" s="469">
        <v>0</v>
      </c>
      <c r="E51" s="469"/>
      <c r="F51" s="469">
        <f t="shared" si="1"/>
        <v>0</v>
      </c>
      <c r="G51" s="95"/>
    </row>
    <row r="52" spans="1:7" x14ac:dyDescent="0.25">
      <c r="A52" s="95" t="s">
        <v>537</v>
      </c>
      <c r="B52" s="95" t="s">
        <v>538</v>
      </c>
      <c r="C52" s="469">
        <v>0</v>
      </c>
      <c r="D52" s="469">
        <v>0</v>
      </c>
      <c r="E52" s="469"/>
      <c r="F52" s="469">
        <f t="shared" si="1"/>
        <v>0</v>
      </c>
      <c r="G52" s="95"/>
    </row>
    <row r="53" spans="1:7" x14ac:dyDescent="0.25">
      <c r="A53" s="95" t="s">
        <v>539</v>
      </c>
      <c r="B53" s="95" t="s">
        <v>540</v>
      </c>
      <c r="C53" s="469">
        <v>0</v>
      </c>
      <c r="D53" s="469">
        <v>0</v>
      </c>
      <c r="E53" s="469"/>
      <c r="F53" s="469">
        <f t="shared" si="1"/>
        <v>0</v>
      </c>
      <c r="G53" s="95"/>
    </row>
    <row r="54" spans="1:7" x14ac:dyDescent="0.25">
      <c r="A54" s="95" t="s">
        <v>541</v>
      </c>
      <c r="B54" s="95" t="s">
        <v>542</v>
      </c>
      <c r="C54" s="469">
        <v>0</v>
      </c>
      <c r="D54" s="469">
        <v>0</v>
      </c>
      <c r="E54" s="469"/>
      <c r="F54" s="469">
        <f t="shared" si="1"/>
        <v>0</v>
      </c>
      <c r="G54" s="95"/>
    </row>
    <row r="55" spans="1:7" x14ac:dyDescent="0.25">
      <c r="A55" s="95" t="s">
        <v>543</v>
      </c>
      <c r="B55" s="95" t="s">
        <v>544</v>
      </c>
      <c r="C55" s="469">
        <v>0</v>
      </c>
      <c r="D55" s="469">
        <v>0</v>
      </c>
      <c r="E55" s="469"/>
      <c r="F55" s="469">
        <f t="shared" si="1"/>
        <v>0</v>
      </c>
      <c r="G55" s="95"/>
    </row>
    <row r="56" spans="1:7" x14ac:dyDescent="0.25">
      <c r="A56" s="95" t="s">
        <v>545</v>
      </c>
      <c r="B56" s="95" t="s">
        <v>546</v>
      </c>
      <c r="C56" s="469">
        <v>0</v>
      </c>
      <c r="D56" s="469">
        <v>0</v>
      </c>
      <c r="E56" s="469"/>
      <c r="F56" s="469">
        <f t="shared" si="1"/>
        <v>0</v>
      </c>
      <c r="G56" s="95"/>
    </row>
    <row r="57" spans="1:7" x14ac:dyDescent="0.25">
      <c r="A57" s="95" t="s">
        <v>547</v>
      </c>
      <c r="B57" s="95" t="s">
        <v>548</v>
      </c>
      <c r="C57" s="469">
        <v>0</v>
      </c>
      <c r="D57" s="469">
        <v>0</v>
      </c>
      <c r="E57" s="469"/>
      <c r="F57" s="469">
        <f t="shared" si="1"/>
        <v>0</v>
      </c>
      <c r="G57" s="95"/>
    </row>
    <row r="58" spans="1:7" x14ac:dyDescent="0.25">
      <c r="A58" s="95" t="s">
        <v>549</v>
      </c>
      <c r="B58" s="95" t="s">
        <v>550</v>
      </c>
      <c r="C58" s="469">
        <v>0</v>
      </c>
      <c r="D58" s="469">
        <v>0</v>
      </c>
      <c r="E58" s="469"/>
      <c r="F58" s="469">
        <f t="shared" si="1"/>
        <v>0</v>
      </c>
      <c r="G58" s="95"/>
    </row>
    <row r="59" spans="1:7" x14ac:dyDescent="0.25">
      <c r="A59" s="95" t="s">
        <v>551</v>
      </c>
      <c r="B59" s="95" t="s">
        <v>552</v>
      </c>
      <c r="C59" s="469">
        <v>0</v>
      </c>
      <c r="D59" s="469">
        <v>0</v>
      </c>
      <c r="E59" s="469"/>
      <c r="F59" s="469">
        <f t="shared" si="1"/>
        <v>0</v>
      </c>
      <c r="G59" s="95"/>
    </row>
    <row r="60" spans="1:7" x14ac:dyDescent="0.25">
      <c r="A60" s="95" t="s">
        <v>553</v>
      </c>
      <c r="B60" s="95" t="s">
        <v>3</v>
      </c>
      <c r="C60" s="469">
        <v>0</v>
      </c>
      <c r="D60" s="469">
        <v>0</v>
      </c>
      <c r="E60" s="469"/>
      <c r="F60" s="469">
        <f t="shared" si="1"/>
        <v>0</v>
      </c>
      <c r="G60" s="95"/>
    </row>
    <row r="61" spans="1:7" x14ac:dyDescent="0.25">
      <c r="A61" s="95" t="s">
        <v>554</v>
      </c>
      <c r="B61" s="95" t="s">
        <v>555</v>
      </c>
      <c r="C61" s="469">
        <v>0</v>
      </c>
      <c r="D61" s="469">
        <v>0</v>
      </c>
      <c r="E61" s="469"/>
      <c r="F61" s="469">
        <f t="shared" si="1"/>
        <v>0</v>
      </c>
      <c r="G61" s="95"/>
    </row>
    <row r="62" spans="1:7" x14ac:dyDescent="0.25">
      <c r="A62" s="95" t="s">
        <v>556</v>
      </c>
      <c r="B62" s="95" t="s">
        <v>557</v>
      </c>
      <c r="C62" s="469">
        <v>0</v>
      </c>
      <c r="D62" s="469">
        <v>0</v>
      </c>
      <c r="E62" s="469"/>
      <c r="F62" s="469">
        <f t="shared" si="1"/>
        <v>0</v>
      </c>
      <c r="G62" s="95"/>
    </row>
    <row r="63" spans="1:7" x14ac:dyDescent="0.25">
      <c r="A63" s="95" t="s">
        <v>558</v>
      </c>
      <c r="B63" s="95" t="s">
        <v>559</v>
      </c>
      <c r="C63" s="469">
        <v>0</v>
      </c>
      <c r="D63" s="469">
        <v>0</v>
      </c>
      <c r="E63" s="469"/>
      <c r="F63" s="469">
        <f t="shared" si="1"/>
        <v>0</v>
      </c>
      <c r="G63" s="95"/>
    </row>
    <row r="64" spans="1:7" x14ac:dyDescent="0.25">
      <c r="A64" s="95" t="s">
        <v>560</v>
      </c>
      <c r="B64" s="95" t="s">
        <v>561</v>
      </c>
      <c r="C64" s="469">
        <v>0</v>
      </c>
      <c r="D64" s="469">
        <v>0</v>
      </c>
      <c r="E64" s="469"/>
      <c r="F64" s="469">
        <f t="shared" si="1"/>
        <v>0</v>
      </c>
      <c r="G64" s="95"/>
    </row>
    <row r="65" spans="1:7" x14ac:dyDescent="0.25">
      <c r="A65" s="95" t="s">
        <v>562</v>
      </c>
      <c r="B65" s="95" t="s">
        <v>563</v>
      </c>
      <c r="C65" s="469">
        <v>0</v>
      </c>
      <c r="D65" s="469">
        <v>0</v>
      </c>
      <c r="E65" s="469"/>
      <c r="F65" s="469">
        <f t="shared" si="1"/>
        <v>0</v>
      </c>
      <c r="G65" s="95"/>
    </row>
    <row r="66" spans="1:7" x14ac:dyDescent="0.25">
      <c r="A66" s="95" t="s">
        <v>564</v>
      </c>
      <c r="B66" s="95" t="s">
        <v>565</v>
      </c>
      <c r="C66" s="469">
        <v>0</v>
      </c>
      <c r="D66" s="469">
        <v>0</v>
      </c>
      <c r="E66" s="469"/>
      <c r="F66" s="469">
        <f t="shared" si="1"/>
        <v>0</v>
      </c>
      <c r="G66" s="95"/>
    </row>
    <row r="67" spans="1:7" x14ac:dyDescent="0.25">
      <c r="A67" s="95" t="s">
        <v>566</v>
      </c>
      <c r="B67" s="95" t="s">
        <v>567</v>
      </c>
      <c r="C67" s="469">
        <v>0</v>
      </c>
      <c r="D67" s="469">
        <v>0</v>
      </c>
      <c r="E67" s="469"/>
      <c r="F67" s="469">
        <f t="shared" si="1"/>
        <v>0</v>
      </c>
      <c r="G67" s="95"/>
    </row>
    <row r="68" spans="1:7" x14ac:dyDescent="0.25">
      <c r="A68" s="95" t="s">
        <v>568</v>
      </c>
      <c r="B68" s="95" t="s">
        <v>569</v>
      </c>
      <c r="C68" s="469">
        <v>0</v>
      </c>
      <c r="D68" s="469">
        <v>0</v>
      </c>
      <c r="E68" s="469"/>
      <c r="F68" s="469">
        <f t="shared" si="1"/>
        <v>0</v>
      </c>
      <c r="G68" s="95"/>
    </row>
    <row r="69" spans="1:7" x14ac:dyDescent="0.25">
      <c r="A69" s="95" t="s">
        <v>570</v>
      </c>
      <c r="B69" s="95" t="s">
        <v>571</v>
      </c>
      <c r="C69" s="469">
        <v>0</v>
      </c>
      <c r="D69" s="469">
        <v>0</v>
      </c>
      <c r="E69" s="469"/>
      <c r="F69" s="469">
        <f t="shared" si="1"/>
        <v>0</v>
      </c>
      <c r="G69" s="95"/>
    </row>
    <row r="70" spans="1:7" x14ac:dyDescent="0.25">
      <c r="A70" s="95" t="s">
        <v>572</v>
      </c>
      <c r="B70" s="95" t="s">
        <v>573</v>
      </c>
      <c r="C70" s="469">
        <v>0</v>
      </c>
      <c r="D70" s="469">
        <v>0</v>
      </c>
      <c r="E70" s="469"/>
      <c r="F70" s="469">
        <f t="shared" si="1"/>
        <v>0</v>
      </c>
      <c r="G70" s="95"/>
    </row>
    <row r="71" spans="1:7" x14ac:dyDescent="0.25">
      <c r="A71" s="95" t="s">
        <v>574</v>
      </c>
      <c r="B71" s="95" t="s">
        <v>6</v>
      </c>
      <c r="C71" s="469">
        <v>0</v>
      </c>
      <c r="D71" s="469">
        <v>0</v>
      </c>
      <c r="E71" s="469"/>
      <c r="F71" s="469">
        <f t="shared" si="1"/>
        <v>0</v>
      </c>
      <c r="G71" s="95"/>
    </row>
    <row r="72" spans="1:7" x14ac:dyDescent="0.25">
      <c r="A72" s="95" t="s">
        <v>575</v>
      </c>
      <c r="B72" s="95" t="s">
        <v>576</v>
      </c>
      <c r="C72" s="469">
        <v>0</v>
      </c>
      <c r="D72" s="469">
        <v>0</v>
      </c>
      <c r="E72" s="469"/>
      <c r="F72" s="469">
        <f t="shared" si="1"/>
        <v>0</v>
      </c>
      <c r="G72" s="95"/>
    </row>
    <row r="73" spans="1:7" x14ac:dyDescent="0.25">
      <c r="A73" s="95" t="s">
        <v>577</v>
      </c>
      <c r="B73" s="115" t="s">
        <v>263</v>
      </c>
      <c r="C73" s="472">
        <f>SUM(C74:C76)</f>
        <v>0</v>
      </c>
      <c r="D73" s="472">
        <f>SUM(D74:D76)</f>
        <v>0</v>
      </c>
      <c r="E73" s="469"/>
      <c r="F73" s="472">
        <f>SUM(F74:F76)</f>
        <v>0</v>
      </c>
      <c r="G73" s="95"/>
    </row>
    <row r="74" spans="1:7" x14ac:dyDescent="0.25">
      <c r="A74" s="95" t="s">
        <v>578</v>
      </c>
      <c r="B74" s="95" t="s">
        <v>579</v>
      </c>
      <c r="C74" s="469">
        <v>0</v>
      </c>
      <c r="D74" s="469">
        <v>0</v>
      </c>
      <c r="E74" s="469"/>
      <c r="F74" s="469">
        <f>SUM(C74:D74)</f>
        <v>0</v>
      </c>
      <c r="G74" s="95"/>
    </row>
    <row r="75" spans="1:7" x14ac:dyDescent="0.25">
      <c r="A75" s="95" t="s">
        <v>580</v>
      </c>
      <c r="B75" s="95" t="s">
        <v>581</v>
      </c>
      <c r="C75" s="469">
        <v>0</v>
      </c>
      <c r="D75" s="469">
        <v>0</v>
      </c>
      <c r="E75" s="469"/>
      <c r="F75" s="469">
        <f>SUM(C75:D75)</f>
        <v>0</v>
      </c>
      <c r="G75" s="95"/>
    </row>
    <row r="76" spans="1:7" x14ac:dyDescent="0.25">
      <c r="A76" s="95" t="s">
        <v>1168</v>
      </c>
      <c r="B76" s="95" t="s">
        <v>2</v>
      </c>
      <c r="C76" s="469">
        <v>0</v>
      </c>
      <c r="D76" s="469">
        <v>0</v>
      </c>
      <c r="E76" s="469"/>
      <c r="F76" s="469">
        <f>SUM(C76:D76)</f>
        <v>0</v>
      </c>
      <c r="G76" s="95"/>
    </row>
    <row r="77" spans="1:7" x14ac:dyDescent="0.25">
      <c r="A77" s="95" t="s">
        <v>582</v>
      </c>
      <c r="B77" s="115" t="s">
        <v>90</v>
      </c>
      <c r="C77" s="472">
        <f>SUM(C78:C87)</f>
        <v>1</v>
      </c>
      <c r="D77" s="472">
        <f>SUM(D78:D87)</f>
        <v>0</v>
      </c>
      <c r="E77" s="469"/>
      <c r="F77" s="472">
        <f>SUM(F78:F87)</f>
        <v>1</v>
      </c>
      <c r="G77" s="95"/>
    </row>
    <row r="78" spans="1:7" x14ac:dyDescent="0.25">
      <c r="A78" s="95" t="s">
        <v>583</v>
      </c>
      <c r="B78" s="116" t="s">
        <v>265</v>
      </c>
      <c r="C78" s="469">
        <v>0</v>
      </c>
      <c r="D78" s="469">
        <f t="shared" ref="D78:D87" si="2">SUM(D79:D88)</f>
        <v>0</v>
      </c>
      <c r="E78" s="469"/>
      <c r="F78" s="469">
        <f>SUM(C78:D78)</f>
        <v>0</v>
      </c>
      <c r="G78" s="95"/>
    </row>
    <row r="79" spans="1:7" x14ac:dyDescent="0.25">
      <c r="A79" s="95" t="s">
        <v>584</v>
      </c>
      <c r="B79" s="116" t="s">
        <v>267</v>
      </c>
      <c r="C79" s="469">
        <v>0</v>
      </c>
      <c r="D79" s="469">
        <f t="shared" si="2"/>
        <v>0</v>
      </c>
      <c r="E79" s="469"/>
      <c r="F79" s="469">
        <f t="shared" ref="F79:F87" si="3">SUM(C79:D79)</f>
        <v>0</v>
      </c>
      <c r="G79" s="95"/>
    </row>
    <row r="80" spans="1:7" x14ac:dyDescent="0.25">
      <c r="A80" s="95" t="s">
        <v>585</v>
      </c>
      <c r="B80" s="116" t="s">
        <v>269</v>
      </c>
      <c r="C80" s="469">
        <v>0</v>
      </c>
      <c r="D80" s="469">
        <f t="shared" si="2"/>
        <v>0</v>
      </c>
      <c r="E80" s="469"/>
      <c r="F80" s="469">
        <f t="shared" si="3"/>
        <v>0</v>
      </c>
      <c r="G80" s="95"/>
    </row>
    <row r="81" spans="1:7" x14ac:dyDescent="0.25">
      <c r="A81" s="95" t="s">
        <v>586</v>
      </c>
      <c r="B81" s="116" t="s">
        <v>12</v>
      </c>
      <c r="C81" s="469">
        <v>1</v>
      </c>
      <c r="D81" s="469">
        <f t="shared" si="2"/>
        <v>0</v>
      </c>
      <c r="E81" s="469"/>
      <c r="F81" s="469">
        <f t="shared" si="3"/>
        <v>1</v>
      </c>
      <c r="G81" s="95"/>
    </row>
    <row r="82" spans="1:7" x14ac:dyDescent="0.25">
      <c r="A82" s="95" t="s">
        <v>587</v>
      </c>
      <c r="B82" s="116" t="s">
        <v>272</v>
      </c>
      <c r="C82" s="469">
        <v>0</v>
      </c>
      <c r="D82" s="469">
        <f t="shared" si="2"/>
        <v>0</v>
      </c>
      <c r="E82" s="469"/>
      <c r="F82" s="469">
        <f t="shared" si="3"/>
        <v>0</v>
      </c>
      <c r="G82" s="95"/>
    </row>
    <row r="83" spans="1:7" x14ac:dyDescent="0.25">
      <c r="A83" s="95" t="s">
        <v>588</v>
      </c>
      <c r="B83" s="116" t="s">
        <v>274</v>
      </c>
      <c r="C83" s="469">
        <v>0</v>
      </c>
      <c r="D83" s="469">
        <f t="shared" si="2"/>
        <v>0</v>
      </c>
      <c r="E83" s="469"/>
      <c r="F83" s="469">
        <f t="shared" si="3"/>
        <v>0</v>
      </c>
      <c r="G83" s="95"/>
    </row>
    <row r="84" spans="1:7" x14ac:dyDescent="0.25">
      <c r="A84" s="95" t="s">
        <v>589</v>
      </c>
      <c r="B84" s="116" t="s">
        <v>276</v>
      </c>
      <c r="C84" s="469">
        <v>0</v>
      </c>
      <c r="D84" s="469">
        <f t="shared" si="2"/>
        <v>0</v>
      </c>
      <c r="E84" s="469"/>
      <c r="F84" s="469">
        <f t="shared" si="3"/>
        <v>0</v>
      </c>
      <c r="G84" s="95"/>
    </row>
    <row r="85" spans="1:7" x14ac:dyDescent="0.25">
      <c r="A85" s="95" t="s">
        <v>590</v>
      </c>
      <c r="B85" s="116" t="s">
        <v>278</v>
      </c>
      <c r="C85" s="469">
        <v>0</v>
      </c>
      <c r="D85" s="469">
        <f t="shared" si="2"/>
        <v>0</v>
      </c>
      <c r="E85" s="469"/>
      <c r="F85" s="469">
        <f t="shared" si="3"/>
        <v>0</v>
      </c>
      <c r="G85" s="95"/>
    </row>
    <row r="86" spans="1:7" x14ac:dyDescent="0.25">
      <c r="A86" s="95" t="s">
        <v>591</v>
      </c>
      <c r="B86" s="116" t="s">
        <v>280</v>
      </c>
      <c r="C86" s="469">
        <v>0</v>
      </c>
      <c r="D86" s="469">
        <f t="shared" si="2"/>
        <v>0</v>
      </c>
      <c r="E86" s="469"/>
      <c r="F86" s="469">
        <f t="shared" si="3"/>
        <v>0</v>
      </c>
      <c r="G86" s="95"/>
    </row>
    <row r="87" spans="1:7" x14ac:dyDescent="0.25">
      <c r="A87" s="95" t="s">
        <v>592</v>
      </c>
      <c r="B87" s="116" t="s">
        <v>90</v>
      </c>
      <c r="C87" s="469">
        <v>0</v>
      </c>
      <c r="D87" s="469">
        <f t="shared" si="2"/>
        <v>0</v>
      </c>
      <c r="E87" s="469"/>
      <c r="F87" s="469">
        <f t="shared" si="3"/>
        <v>0</v>
      </c>
      <c r="G87" s="95"/>
    </row>
    <row r="88" spans="1:7" outlineLevel="1" x14ac:dyDescent="0.25">
      <c r="A88" s="95" t="s">
        <v>593</v>
      </c>
      <c r="B88" s="112" t="s">
        <v>94</v>
      </c>
      <c r="C88" s="129"/>
      <c r="D88" s="129"/>
      <c r="E88" s="129"/>
      <c r="F88" s="129"/>
      <c r="G88" s="95"/>
    </row>
    <row r="89" spans="1:7" outlineLevel="1" x14ac:dyDescent="0.25">
      <c r="A89" s="95" t="s">
        <v>594</v>
      </c>
      <c r="B89" s="112" t="s">
        <v>94</v>
      </c>
      <c r="C89" s="129"/>
      <c r="D89" s="129"/>
      <c r="E89" s="129"/>
      <c r="F89" s="129"/>
      <c r="G89" s="95"/>
    </row>
    <row r="90" spans="1:7" outlineLevel="1" x14ac:dyDescent="0.25">
      <c r="A90" s="95" t="s">
        <v>595</v>
      </c>
      <c r="B90" s="112" t="s">
        <v>94</v>
      </c>
      <c r="C90" s="129"/>
      <c r="D90" s="129"/>
      <c r="E90" s="129"/>
      <c r="F90" s="129"/>
      <c r="G90" s="95"/>
    </row>
    <row r="91" spans="1:7" outlineLevel="1" x14ac:dyDescent="0.25">
      <c r="A91" s="95" t="s">
        <v>596</v>
      </c>
      <c r="B91" s="112" t="s">
        <v>94</v>
      </c>
      <c r="C91" s="129"/>
      <c r="D91" s="129"/>
      <c r="E91" s="129"/>
      <c r="F91" s="129"/>
      <c r="G91" s="95"/>
    </row>
    <row r="92" spans="1:7" outlineLevel="1" x14ac:dyDescent="0.25">
      <c r="A92" s="95" t="s">
        <v>597</v>
      </c>
      <c r="B92" s="112" t="s">
        <v>94</v>
      </c>
      <c r="C92" s="129"/>
      <c r="D92" s="129"/>
      <c r="E92" s="129"/>
      <c r="F92" s="129"/>
      <c r="G92" s="95"/>
    </row>
    <row r="93" spans="1:7" outlineLevel="1" x14ac:dyDescent="0.25">
      <c r="A93" s="95" t="s">
        <v>598</v>
      </c>
      <c r="B93" s="112" t="s">
        <v>94</v>
      </c>
      <c r="C93" s="129"/>
      <c r="D93" s="129"/>
      <c r="E93" s="129"/>
      <c r="F93" s="129"/>
      <c r="G93" s="95"/>
    </row>
    <row r="94" spans="1:7" outlineLevel="1" x14ac:dyDescent="0.25">
      <c r="A94" s="95" t="s">
        <v>599</v>
      </c>
      <c r="B94" s="112" t="s">
        <v>94</v>
      </c>
      <c r="C94" s="129"/>
      <c r="D94" s="129"/>
      <c r="E94" s="129"/>
      <c r="F94" s="129"/>
      <c r="G94" s="95"/>
    </row>
    <row r="95" spans="1:7" outlineLevel="1" x14ac:dyDescent="0.25">
      <c r="A95" s="95" t="s">
        <v>600</v>
      </c>
      <c r="B95" s="112" t="s">
        <v>94</v>
      </c>
      <c r="C95" s="129"/>
      <c r="D95" s="129"/>
      <c r="E95" s="129"/>
      <c r="F95" s="129"/>
      <c r="G95" s="95"/>
    </row>
    <row r="96" spans="1:7" outlineLevel="1" x14ac:dyDescent="0.25">
      <c r="A96" s="95" t="s">
        <v>601</v>
      </c>
      <c r="B96" s="112" t="s">
        <v>94</v>
      </c>
      <c r="C96" s="129"/>
      <c r="D96" s="129"/>
      <c r="E96" s="129"/>
      <c r="F96" s="129"/>
      <c r="G96" s="95"/>
    </row>
    <row r="97" spans="1:7" outlineLevel="1" x14ac:dyDescent="0.25">
      <c r="A97" s="95" t="s">
        <v>602</v>
      </c>
      <c r="B97" s="112" t="s">
        <v>94</v>
      </c>
      <c r="C97" s="129"/>
      <c r="D97" s="129"/>
      <c r="E97" s="129"/>
      <c r="F97" s="129"/>
      <c r="G97" s="95"/>
    </row>
    <row r="98" spans="1:7" ht="15" customHeight="1" x14ac:dyDescent="0.25">
      <c r="A98" s="106"/>
      <c r="B98" s="142" t="s">
        <v>1180</v>
      </c>
      <c r="C98" s="106" t="s">
        <v>510</v>
      </c>
      <c r="D98" s="106" t="s">
        <v>511</v>
      </c>
      <c r="E98" s="113"/>
      <c r="F98" s="108" t="s">
        <v>476</v>
      </c>
      <c r="G98" s="108"/>
    </row>
    <row r="99" spans="1:7" x14ac:dyDescent="0.25">
      <c r="A99" s="95" t="s">
        <v>603</v>
      </c>
      <c r="B99" s="116" t="str">
        <f>' D2. NTT Pool'!A39</f>
        <v>Alberta</v>
      </c>
      <c r="C99" s="469">
        <f>VLOOKUP($B99,' D2. NTT Pool'!$A$39:I52,9,FALSE)</f>
        <v>0.1183959102577047</v>
      </c>
      <c r="D99" s="469">
        <v>0</v>
      </c>
      <c r="E99" s="129"/>
      <c r="F99" s="469">
        <f>SUM(C99:D99)</f>
        <v>0.1183959102577047</v>
      </c>
      <c r="G99" s="95"/>
    </row>
    <row r="100" spans="1:7" x14ac:dyDescent="0.25">
      <c r="A100" s="95" t="s">
        <v>605</v>
      </c>
      <c r="B100" s="116" t="str">
        <f>' D2. NTT Pool'!A40</f>
        <v>British Columbia</v>
      </c>
      <c r="C100" s="469">
        <f>VLOOKUP($B100,' D2. NTT Pool'!$A$39:I53,9,FALSE)</f>
        <v>0.18620050044420358</v>
      </c>
      <c r="D100" s="469">
        <v>0</v>
      </c>
      <c r="E100" s="129"/>
      <c r="F100" s="469">
        <f t="shared" ref="F100:F111" si="4">SUM(C100:D100)</f>
        <v>0.18620050044420358</v>
      </c>
      <c r="G100" s="95"/>
    </row>
    <row r="101" spans="1:7" x14ac:dyDescent="0.25">
      <c r="A101" s="95" t="s">
        <v>606</v>
      </c>
      <c r="B101" s="116" t="str">
        <f>' D2. NTT Pool'!A41</f>
        <v>Manitoba</v>
      </c>
      <c r="C101" s="469">
        <f>VLOOKUP($B101,' D2. NTT Pool'!$A$39:I54,9,FALSE)</f>
        <v>1.1985986833941212E-2</v>
      </c>
      <c r="D101" s="469">
        <v>0</v>
      </c>
      <c r="E101" s="129"/>
      <c r="F101" s="469">
        <f t="shared" si="4"/>
        <v>1.1985986833941212E-2</v>
      </c>
      <c r="G101" s="95"/>
    </row>
    <row r="102" spans="1:7" x14ac:dyDescent="0.25">
      <c r="A102" s="95" t="s">
        <v>607</v>
      </c>
      <c r="B102" s="116" t="str">
        <f>' D2. NTT Pool'!A42</f>
        <v>New Brunswick</v>
      </c>
      <c r="C102" s="469">
        <f>VLOOKUP($B102,' D2. NTT Pool'!$A$39:I55,9,FALSE)</f>
        <v>1.0433713628523123E-2</v>
      </c>
      <c r="D102" s="469">
        <v>0</v>
      </c>
      <c r="E102" s="129"/>
      <c r="F102" s="469">
        <f t="shared" si="4"/>
        <v>1.0433713628523123E-2</v>
      </c>
      <c r="G102" s="95"/>
    </row>
    <row r="103" spans="1:7" x14ac:dyDescent="0.25">
      <c r="A103" s="95" t="s">
        <v>608</v>
      </c>
      <c r="B103" s="116" t="str">
        <f>' D2. NTT Pool'!A43</f>
        <v>Newfoundland and Labrador</v>
      </c>
      <c r="C103" s="469">
        <f>VLOOKUP($B103,' D2. NTT Pool'!$A$39:I56,9,FALSE)</f>
        <v>1.5228707456833093E-2</v>
      </c>
      <c r="D103" s="469">
        <v>0</v>
      </c>
      <c r="E103" s="129"/>
      <c r="F103" s="469">
        <f t="shared" si="4"/>
        <v>1.5228707456833093E-2</v>
      </c>
      <c r="G103" s="95"/>
    </row>
    <row r="104" spans="1:7" x14ac:dyDescent="0.25">
      <c r="A104" s="95" t="s">
        <v>609</v>
      </c>
      <c r="B104" s="116" t="str">
        <f>' D2. NTT Pool'!A44</f>
        <v>Northwest Territories</v>
      </c>
      <c r="C104" s="469">
        <f>VLOOKUP($B104,' D2. NTT Pool'!$A$39:I57,9,FALSE)</f>
        <v>2.9013781307063598E-4</v>
      </c>
      <c r="D104" s="469">
        <v>0</v>
      </c>
      <c r="E104" s="129"/>
      <c r="F104" s="469">
        <f t="shared" si="4"/>
        <v>2.9013781307063598E-4</v>
      </c>
      <c r="G104" s="95"/>
    </row>
    <row r="105" spans="1:7" x14ac:dyDescent="0.25">
      <c r="A105" s="95" t="s">
        <v>610</v>
      </c>
      <c r="B105" s="116" t="str">
        <f>' D2. NTT Pool'!A45</f>
        <v>Nova Scotia</v>
      </c>
      <c r="C105" s="469">
        <f>VLOOKUP($B105,' D2. NTT Pool'!$A$39:I58,9,FALSE)</f>
        <v>2.0214935073311041E-2</v>
      </c>
      <c r="D105" s="469">
        <v>0</v>
      </c>
      <c r="E105" s="129"/>
      <c r="F105" s="469">
        <f t="shared" si="4"/>
        <v>2.0214935073311041E-2</v>
      </c>
      <c r="G105" s="95"/>
    </row>
    <row r="106" spans="1:7" x14ac:dyDescent="0.25">
      <c r="A106" s="95" t="s">
        <v>611</v>
      </c>
      <c r="B106" s="116" t="str">
        <f>' D2. NTT Pool'!A46</f>
        <v>Nunavut</v>
      </c>
      <c r="C106" s="469">
        <f>VLOOKUP($B106,' D2. NTT Pool'!$A$39:I59,9,FALSE)</f>
        <v>0</v>
      </c>
      <c r="D106" s="469">
        <v>0</v>
      </c>
      <c r="E106" s="129"/>
      <c r="F106" s="469">
        <f t="shared" si="4"/>
        <v>0</v>
      </c>
      <c r="G106" s="95"/>
    </row>
    <row r="107" spans="1:7" x14ac:dyDescent="0.25">
      <c r="A107" s="95" t="s">
        <v>612</v>
      </c>
      <c r="B107" s="116" t="str">
        <f>' D2. NTT Pool'!A47</f>
        <v>Ontario</v>
      </c>
      <c r="C107" s="469">
        <f>VLOOKUP($B107,' D2. NTT Pool'!$A$39:I60,9,FALSE)</f>
        <v>0.53696890799785291</v>
      </c>
      <c r="D107" s="469">
        <v>0</v>
      </c>
      <c r="E107" s="129"/>
      <c r="F107" s="469">
        <f t="shared" si="4"/>
        <v>0.53696890799785291</v>
      </c>
      <c r="G107" s="95"/>
    </row>
    <row r="108" spans="1:7" x14ac:dyDescent="0.25">
      <c r="A108" s="95" t="s">
        <v>613</v>
      </c>
      <c r="B108" s="116" t="str">
        <f>' D2. NTT Pool'!A48</f>
        <v>Prince Edward Island</v>
      </c>
      <c r="C108" s="469">
        <f>VLOOKUP($B108,' D2. NTT Pool'!$A$39:I61,9,FALSE)</f>
        <v>2.3561847590354663E-3</v>
      </c>
      <c r="D108" s="469">
        <v>0</v>
      </c>
      <c r="E108" s="129"/>
      <c r="F108" s="469">
        <f t="shared" si="4"/>
        <v>2.3561847590354663E-3</v>
      </c>
      <c r="G108" s="95"/>
    </row>
    <row r="109" spans="1:7" x14ac:dyDescent="0.25">
      <c r="A109" s="95" t="s">
        <v>614</v>
      </c>
      <c r="B109" s="116" t="str">
        <f>' D2. NTT Pool'!A49</f>
        <v>Quebec</v>
      </c>
      <c r="C109" s="469">
        <f>VLOOKUP($B109,' D2. NTT Pool'!$A$39:I62,9,FALSE)</f>
        <v>7.1875437847640042E-2</v>
      </c>
      <c r="D109" s="469">
        <v>0</v>
      </c>
      <c r="E109" s="129"/>
      <c r="F109" s="469">
        <f t="shared" si="4"/>
        <v>7.1875437847640042E-2</v>
      </c>
      <c r="G109" s="95"/>
    </row>
    <row r="110" spans="1:7" x14ac:dyDescent="0.25">
      <c r="A110" s="95" t="s">
        <v>615</v>
      </c>
      <c r="B110" s="116" t="str">
        <f>' D2. NTT Pool'!A50</f>
        <v>Saskatchewan</v>
      </c>
      <c r="C110" s="469">
        <f>VLOOKUP($B110,' D2. NTT Pool'!$A$39:I63,9,FALSE)</f>
        <v>2.4616843723162644E-2</v>
      </c>
      <c r="D110" s="469">
        <v>0</v>
      </c>
      <c r="E110" s="129"/>
      <c r="F110" s="469">
        <f t="shared" si="4"/>
        <v>2.4616843723162644E-2</v>
      </c>
      <c r="G110" s="95"/>
    </row>
    <row r="111" spans="1:7" x14ac:dyDescent="0.25">
      <c r="A111" s="95" t="s">
        <v>616</v>
      </c>
      <c r="B111" s="116" t="str">
        <f>' D2. NTT Pool'!A51</f>
        <v>Yukon</v>
      </c>
      <c r="C111" s="469">
        <f>VLOOKUP($B111,' D2. NTT Pool'!$A$39:I63,9,FALSE)</f>
        <v>1.4327341647215374E-3</v>
      </c>
      <c r="D111" s="469">
        <v>0</v>
      </c>
      <c r="E111" s="129"/>
      <c r="F111" s="469">
        <f t="shared" si="4"/>
        <v>1.4327341647215374E-3</v>
      </c>
      <c r="G111" s="95"/>
    </row>
    <row r="112" spans="1:7" x14ac:dyDescent="0.25">
      <c r="A112" s="95" t="s">
        <v>617</v>
      </c>
      <c r="B112" s="116"/>
      <c r="C112" s="129"/>
      <c r="D112" s="129"/>
      <c r="E112" s="129"/>
      <c r="F112" s="129"/>
      <c r="G112" s="95"/>
    </row>
    <row r="113" spans="1:7" x14ac:dyDescent="0.25">
      <c r="A113" s="95" t="s">
        <v>618</v>
      </c>
      <c r="B113" s="116"/>
      <c r="C113" s="129"/>
      <c r="D113" s="129"/>
      <c r="E113" s="129"/>
      <c r="F113" s="129"/>
      <c r="G113" s="95"/>
    </row>
    <row r="114" spans="1:7" x14ac:dyDescent="0.25">
      <c r="A114" s="95" t="s">
        <v>619</v>
      </c>
      <c r="B114" s="464"/>
      <c r="C114" s="465"/>
      <c r="D114" s="465"/>
      <c r="E114" s="465"/>
      <c r="F114" s="465"/>
      <c r="G114" s="95"/>
    </row>
    <row r="115" spans="1:7" x14ac:dyDescent="0.25">
      <c r="A115" s="95" t="s">
        <v>620</v>
      </c>
      <c r="B115" s="464"/>
      <c r="C115" s="465"/>
      <c r="D115" s="465"/>
      <c r="E115" s="465"/>
      <c r="F115" s="465"/>
      <c r="G115" s="95"/>
    </row>
    <row r="116" spans="1:7" x14ac:dyDescent="0.25">
      <c r="A116" s="95" t="s">
        <v>621</v>
      </c>
      <c r="B116" s="464"/>
      <c r="C116" s="465"/>
      <c r="D116" s="465"/>
      <c r="E116" s="465"/>
      <c r="F116" s="465"/>
      <c r="G116" s="95"/>
    </row>
    <row r="117" spans="1:7" x14ac:dyDescent="0.25">
      <c r="A117" s="95" t="s">
        <v>622</v>
      </c>
      <c r="B117" s="464"/>
      <c r="C117" s="465"/>
      <c r="D117" s="465"/>
      <c r="E117" s="465"/>
      <c r="F117" s="465"/>
      <c r="G117" s="95"/>
    </row>
    <row r="118" spans="1:7" x14ac:dyDescent="0.25">
      <c r="A118" s="95" t="s">
        <v>623</v>
      </c>
      <c r="B118" s="464"/>
      <c r="C118" s="465"/>
      <c r="D118" s="465"/>
      <c r="E118" s="465"/>
      <c r="F118" s="465"/>
      <c r="G118" s="95"/>
    </row>
    <row r="119" spans="1:7" x14ac:dyDescent="0.25">
      <c r="A119" s="95" t="s">
        <v>624</v>
      </c>
      <c r="B119" s="464"/>
      <c r="C119" s="465"/>
      <c r="D119" s="465"/>
      <c r="E119" s="465"/>
      <c r="F119" s="465"/>
      <c r="G119" s="95"/>
    </row>
    <row r="120" spans="1:7" x14ac:dyDescent="0.25">
      <c r="A120" s="95" t="s">
        <v>625</v>
      </c>
      <c r="B120" s="464"/>
      <c r="C120" s="465"/>
      <c r="D120" s="465"/>
      <c r="E120" s="465"/>
      <c r="F120" s="465"/>
      <c r="G120" s="95"/>
    </row>
    <row r="121" spans="1:7" x14ac:dyDescent="0.25">
      <c r="A121" s="95" t="s">
        <v>626</v>
      </c>
      <c r="B121" s="464"/>
      <c r="C121" s="465"/>
      <c r="D121" s="465"/>
      <c r="E121" s="465"/>
      <c r="F121" s="465"/>
      <c r="G121" s="95"/>
    </row>
    <row r="122" spans="1:7" x14ac:dyDescent="0.25">
      <c r="A122" s="95" t="s">
        <v>627</v>
      </c>
      <c r="B122" s="464"/>
      <c r="C122" s="465"/>
      <c r="D122" s="465"/>
      <c r="E122" s="465"/>
      <c r="F122" s="465"/>
      <c r="G122" s="95"/>
    </row>
    <row r="123" spans="1:7" x14ac:dyDescent="0.25">
      <c r="A123" s="95" t="s">
        <v>628</v>
      </c>
      <c r="B123" s="464"/>
      <c r="C123" s="465"/>
      <c r="D123" s="465"/>
      <c r="E123" s="465"/>
      <c r="F123" s="465"/>
      <c r="G123" s="95"/>
    </row>
    <row r="124" spans="1:7" x14ac:dyDescent="0.25">
      <c r="A124" s="95" t="s">
        <v>629</v>
      </c>
      <c r="B124" s="464"/>
      <c r="C124" s="465"/>
      <c r="D124" s="465"/>
      <c r="E124" s="465"/>
      <c r="F124" s="465"/>
      <c r="G124" s="95"/>
    </row>
    <row r="125" spans="1:7" x14ac:dyDescent="0.25">
      <c r="A125" s="95" t="s">
        <v>630</v>
      </c>
      <c r="B125" s="464"/>
      <c r="C125" s="465"/>
      <c r="D125" s="465"/>
      <c r="E125" s="465"/>
      <c r="F125" s="465"/>
      <c r="G125" s="95"/>
    </row>
    <row r="126" spans="1:7" x14ac:dyDescent="0.25">
      <c r="A126" s="95" t="s">
        <v>631</v>
      </c>
      <c r="B126" s="464"/>
      <c r="C126" s="465"/>
      <c r="D126" s="465"/>
      <c r="E126" s="465"/>
      <c r="F126" s="465"/>
      <c r="G126" s="95"/>
    </row>
    <row r="127" spans="1:7" x14ac:dyDescent="0.25">
      <c r="A127" s="95" t="s">
        <v>632</v>
      </c>
      <c r="B127" s="464"/>
      <c r="C127" s="465"/>
      <c r="D127" s="465"/>
      <c r="E127" s="465"/>
      <c r="F127" s="465"/>
      <c r="G127" s="95"/>
    </row>
    <row r="128" spans="1:7" x14ac:dyDescent="0.25">
      <c r="A128" s="95" t="s">
        <v>633</v>
      </c>
      <c r="B128" s="464"/>
      <c r="C128" s="465"/>
      <c r="D128" s="465"/>
      <c r="E128" s="465"/>
      <c r="F128" s="465"/>
      <c r="G128" s="95"/>
    </row>
    <row r="129" spans="1:7" x14ac:dyDescent="0.25">
      <c r="A129" s="95" t="s">
        <v>634</v>
      </c>
      <c r="B129" s="464"/>
      <c r="C129" s="465"/>
      <c r="D129" s="465"/>
      <c r="E129" s="465"/>
      <c r="F129" s="465"/>
      <c r="G129" s="95"/>
    </row>
    <row r="130" spans="1:7" x14ac:dyDescent="0.25">
      <c r="A130" s="95" t="s">
        <v>1142</v>
      </c>
      <c r="B130" s="464"/>
      <c r="C130" s="465"/>
      <c r="D130" s="465"/>
      <c r="E130" s="465"/>
      <c r="F130" s="465"/>
      <c r="G130" s="95"/>
    </row>
    <row r="131" spans="1:7" x14ac:dyDescent="0.25">
      <c r="A131" s="95" t="s">
        <v>1143</v>
      </c>
      <c r="B131" s="464"/>
      <c r="C131" s="465"/>
      <c r="D131" s="465"/>
      <c r="E131" s="465"/>
      <c r="F131" s="465"/>
      <c r="G131" s="95"/>
    </row>
    <row r="132" spans="1:7" x14ac:dyDescent="0.25">
      <c r="A132" s="95" t="s">
        <v>1144</v>
      </c>
      <c r="B132" s="464"/>
      <c r="C132" s="465"/>
      <c r="D132" s="465"/>
      <c r="E132" s="465"/>
      <c r="F132" s="465"/>
      <c r="G132" s="95"/>
    </row>
    <row r="133" spans="1:7" x14ac:dyDescent="0.25">
      <c r="A133" s="95" t="s">
        <v>1145</v>
      </c>
      <c r="B133" s="464"/>
      <c r="C133" s="465"/>
      <c r="D133" s="465"/>
      <c r="E133" s="465"/>
      <c r="F133" s="465"/>
      <c r="G133" s="95"/>
    </row>
    <row r="134" spans="1:7" x14ac:dyDescent="0.25">
      <c r="A134" s="95" t="s">
        <v>1146</v>
      </c>
      <c r="B134" s="464"/>
      <c r="C134" s="465"/>
      <c r="D134" s="465"/>
      <c r="E134" s="465"/>
      <c r="F134" s="465"/>
      <c r="G134" s="95"/>
    </row>
    <row r="135" spans="1:7" x14ac:dyDescent="0.25">
      <c r="A135" s="95" t="s">
        <v>1147</v>
      </c>
      <c r="B135" s="464"/>
      <c r="C135" s="465"/>
      <c r="D135" s="465"/>
      <c r="E135" s="465"/>
      <c r="F135" s="465"/>
      <c r="G135" s="95"/>
    </row>
    <row r="136" spans="1:7" x14ac:dyDescent="0.25">
      <c r="A136" s="95" t="s">
        <v>1148</v>
      </c>
      <c r="B136" s="464"/>
      <c r="C136" s="465"/>
      <c r="D136" s="465"/>
      <c r="E136" s="465"/>
      <c r="F136" s="465"/>
      <c r="G136" s="95"/>
    </row>
    <row r="137" spans="1:7" x14ac:dyDescent="0.25">
      <c r="A137" s="95" t="s">
        <v>1149</v>
      </c>
      <c r="B137" s="464"/>
      <c r="C137" s="465"/>
      <c r="D137" s="465"/>
      <c r="E137" s="465"/>
      <c r="F137" s="465"/>
      <c r="G137" s="95"/>
    </row>
    <row r="138" spans="1:7" x14ac:dyDescent="0.25">
      <c r="A138" s="95" t="s">
        <v>1150</v>
      </c>
      <c r="B138" s="464"/>
      <c r="C138" s="465"/>
      <c r="D138" s="465"/>
      <c r="E138" s="465"/>
      <c r="F138" s="465"/>
      <c r="G138" s="95"/>
    </row>
    <row r="139" spans="1:7" x14ac:dyDescent="0.25">
      <c r="A139" s="95" t="s">
        <v>1151</v>
      </c>
      <c r="B139" s="464"/>
      <c r="C139" s="465"/>
      <c r="D139" s="465"/>
      <c r="E139" s="465"/>
      <c r="F139" s="465"/>
      <c r="G139" s="95"/>
    </row>
    <row r="140" spans="1:7" x14ac:dyDescent="0.25">
      <c r="A140" s="95" t="s">
        <v>1152</v>
      </c>
      <c r="B140" s="464"/>
      <c r="C140" s="465"/>
      <c r="D140" s="465"/>
      <c r="E140" s="465"/>
      <c r="F140" s="465"/>
      <c r="G140" s="95"/>
    </row>
    <row r="141" spans="1:7" x14ac:dyDescent="0.25">
      <c r="A141" s="95" t="s">
        <v>1153</v>
      </c>
      <c r="B141" s="464"/>
      <c r="C141" s="465"/>
      <c r="D141" s="465"/>
      <c r="E141" s="465"/>
      <c r="F141" s="465"/>
      <c r="G141" s="95"/>
    </row>
    <row r="142" spans="1:7" x14ac:dyDescent="0.25">
      <c r="A142" s="95" t="s">
        <v>1154</v>
      </c>
      <c r="B142" s="464"/>
      <c r="C142" s="465"/>
      <c r="D142" s="465"/>
      <c r="E142" s="465"/>
      <c r="F142" s="465"/>
      <c r="G142" s="95"/>
    </row>
    <row r="143" spans="1:7" x14ac:dyDescent="0.25">
      <c r="A143" s="95" t="s">
        <v>1155</v>
      </c>
      <c r="B143" s="464"/>
      <c r="C143" s="465"/>
      <c r="D143" s="465"/>
      <c r="E143" s="465"/>
      <c r="F143" s="465"/>
      <c r="G143" s="95"/>
    </row>
    <row r="144" spans="1:7" x14ac:dyDescent="0.25">
      <c r="A144" s="95" t="s">
        <v>1156</v>
      </c>
      <c r="B144" s="464"/>
      <c r="C144" s="465"/>
      <c r="D144" s="465"/>
      <c r="E144" s="465"/>
      <c r="F144" s="465"/>
      <c r="G144" s="95"/>
    </row>
    <row r="145" spans="1:7" x14ac:dyDescent="0.25">
      <c r="A145" s="95" t="s">
        <v>1157</v>
      </c>
      <c r="B145" s="464"/>
      <c r="C145" s="465"/>
      <c r="D145" s="465"/>
      <c r="E145" s="465"/>
      <c r="F145" s="465"/>
      <c r="G145" s="95"/>
    </row>
    <row r="146" spans="1:7" x14ac:dyDescent="0.25">
      <c r="A146" s="95" t="s">
        <v>1158</v>
      </c>
      <c r="B146" s="464"/>
      <c r="C146" s="465"/>
      <c r="D146" s="465"/>
      <c r="E146" s="465"/>
      <c r="F146" s="465"/>
      <c r="G146" s="95"/>
    </row>
    <row r="147" spans="1:7" x14ac:dyDescent="0.25">
      <c r="A147" s="95" t="s">
        <v>1159</v>
      </c>
      <c r="B147" s="464"/>
      <c r="C147" s="465"/>
      <c r="D147" s="465"/>
      <c r="E147" s="465"/>
      <c r="F147" s="465"/>
      <c r="G147" s="95"/>
    </row>
    <row r="148" spans="1:7" x14ac:dyDescent="0.25">
      <c r="A148" s="95" t="s">
        <v>1160</v>
      </c>
      <c r="B148" s="464"/>
      <c r="C148" s="465"/>
      <c r="D148" s="465"/>
      <c r="E148" s="465"/>
      <c r="F148" s="465"/>
      <c r="G148" s="95"/>
    </row>
    <row r="149" spans="1:7" ht="15" customHeight="1" x14ac:dyDescent="0.25">
      <c r="A149" s="106"/>
      <c r="B149" s="107" t="s">
        <v>635</v>
      </c>
      <c r="C149" s="106" t="s">
        <v>510</v>
      </c>
      <c r="D149" s="106" t="s">
        <v>511</v>
      </c>
      <c r="E149" s="113"/>
      <c r="F149" s="108" t="s">
        <v>476</v>
      </c>
      <c r="G149" s="108"/>
    </row>
    <row r="150" spans="1:7" x14ac:dyDescent="0.25">
      <c r="A150" s="95" t="s">
        <v>636</v>
      </c>
      <c r="B150" s="95" t="s">
        <v>637</v>
      </c>
      <c r="C150" s="469">
        <f>' D2. NTT Pool'!I77</f>
        <v>0.70220041459169391</v>
      </c>
      <c r="D150" s="469">
        <v>0</v>
      </c>
      <c r="E150" s="130"/>
      <c r="F150" s="129">
        <f>SUM(C150:D150)</f>
        <v>0.70220041459169391</v>
      </c>
    </row>
    <row r="151" spans="1:7" x14ac:dyDescent="0.25">
      <c r="A151" s="95" t="s">
        <v>638</v>
      </c>
      <c r="B151" s="95" t="s">
        <v>639</v>
      </c>
      <c r="C151" s="469">
        <f>' D2. NTT Pool'!I78</f>
        <v>0.29779958540830609</v>
      </c>
      <c r="D151" s="469">
        <v>0</v>
      </c>
      <c r="E151" s="130"/>
      <c r="F151" s="465">
        <f>SUM(C151:D151)</f>
        <v>0.29779958540830609</v>
      </c>
    </row>
    <row r="152" spans="1:7" x14ac:dyDescent="0.25">
      <c r="A152" s="95" t="s">
        <v>640</v>
      </c>
      <c r="B152" s="95" t="s">
        <v>90</v>
      </c>
      <c r="C152" s="469">
        <v>0</v>
      </c>
      <c r="D152" s="469">
        <v>0</v>
      </c>
      <c r="E152" s="130"/>
      <c r="F152" s="465">
        <f>SUM(C152:D152)</f>
        <v>0</v>
      </c>
    </row>
    <row r="153" spans="1:7" outlineLevel="1" x14ac:dyDescent="0.25">
      <c r="A153" s="95" t="s">
        <v>641</v>
      </c>
      <c r="C153" s="129"/>
      <c r="D153" s="129"/>
      <c r="E153" s="130"/>
      <c r="F153" s="129"/>
    </row>
    <row r="154" spans="1:7" outlineLevel="1" x14ac:dyDescent="0.25">
      <c r="A154" s="95" t="s">
        <v>642</v>
      </c>
      <c r="C154" s="129"/>
      <c r="D154" s="129"/>
      <c r="E154" s="130"/>
      <c r="F154" s="129"/>
    </row>
    <row r="155" spans="1:7" outlineLevel="1" x14ac:dyDescent="0.25">
      <c r="A155" s="95" t="s">
        <v>643</v>
      </c>
      <c r="C155" s="129"/>
      <c r="D155" s="129"/>
      <c r="E155" s="130"/>
      <c r="F155" s="129"/>
    </row>
    <row r="156" spans="1:7" outlineLevel="1" x14ac:dyDescent="0.25">
      <c r="A156" s="95" t="s">
        <v>644</v>
      </c>
      <c r="C156" s="129"/>
      <c r="D156" s="129"/>
      <c r="E156" s="130"/>
      <c r="F156" s="129"/>
    </row>
    <row r="157" spans="1:7" outlineLevel="1" x14ac:dyDescent="0.25">
      <c r="A157" s="95" t="s">
        <v>645</v>
      </c>
      <c r="C157" s="129"/>
      <c r="D157" s="129"/>
      <c r="E157" s="130"/>
      <c r="F157" s="129"/>
    </row>
    <row r="158" spans="1:7" outlineLevel="1" x14ac:dyDescent="0.25">
      <c r="A158" s="95" t="s">
        <v>646</v>
      </c>
      <c r="C158" s="129"/>
      <c r="D158" s="129"/>
      <c r="E158" s="130"/>
      <c r="F158" s="129"/>
    </row>
    <row r="159" spans="1:7" ht="15" customHeight="1" x14ac:dyDescent="0.25">
      <c r="A159" s="106"/>
      <c r="B159" s="107" t="s">
        <v>647</v>
      </c>
      <c r="C159" s="106" t="s">
        <v>510</v>
      </c>
      <c r="D159" s="106" t="s">
        <v>511</v>
      </c>
      <c r="E159" s="113"/>
      <c r="F159" s="108" t="s">
        <v>476</v>
      </c>
      <c r="G159" s="108"/>
    </row>
    <row r="160" spans="1:7" x14ac:dyDescent="0.25">
      <c r="A160" s="95" t="s">
        <v>648</v>
      </c>
      <c r="B160" s="95" t="s">
        <v>649</v>
      </c>
      <c r="C160" s="129">
        <v>0</v>
      </c>
      <c r="D160" s="469">
        <v>0</v>
      </c>
      <c r="E160" s="130"/>
      <c r="F160" s="469">
        <f>SUM(C160:D160)</f>
        <v>0</v>
      </c>
    </row>
    <row r="161" spans="1:7" x14ac:dyDescent="0.25">
      <c r="A161" s="95" t="s">
        <v>650</v>
      </c>
      <c r="B161" s="95" t="s">
        <v>651</v>
      </c>
      <c r="C161" s="129">
        <f>[2]HTT!$C$13</f>
        <v>0</v>
      </c>
      <c r="D161" s="469">
        <v>0</v>
      </c>
      <c r="E161" s="130"/>
      <c r="F161" s="469">
        <f>SUM(C161:D161)</f>
        <v>0</v>
      </c>
    </row>
    <row r="162" spans="1:7" x14ac:dyDescent="0.25">
      <c r="A162" s="95" t="s">
        <v>652</v>
      </c>
      <c r="B162" s="95" t="s">
        <v>90</v>
      </c>
      <c r="C162" s="129">
        <v>0</v>
      </c>
      <c r="D162" s="469">
        <v>0</v>
      </c>
      <c r="E162" s="130"/>
      <c r="F162" s="469">
        <f>SUM(C162:D162)</f>
        <v>0</v>
      </c>
    </row>
    <row r="163" spans="1:7" outlineLevel="1" x14ac:dyDescent="0.25">
      <c r="A163" s="95" t="s">
        <v>653</v>
      </c>
      <c r="E163" s="90"/>
    </row>
    <row r="164" spans="1:7" outlineLevel="1" x14ac:dyDescent="0.25">
      <c r="A164" s="95" t="s">
        <v>654</v>
      </c>
      <c r="E164" s="90"/>
    </row>
    <row r="165" spans="1:7" outlineLevel="1" x14ac:dyDescent="0.25">
      <c r="A165" s="95" t="s">
        <v>655</v>
      </c>
      <c r="E165" s="90"/>
    </row>
    <row r="166" spans="1:7" outlineLevel="1" x14ac:dyDescent="0.25">
      <c r="A166" s="95" t="s">
        <v>656</v>
      </c>
      <c r="E166" s="90"/>
    </row>
    <row r="167" spans="1:7" outlineLevel="1" x14ac:dyDescent="0.25">
      <c r="A167" s="95" t="s">
        <v>657</v>
      </c>
      <c r="E167" s="90"/>
    </row>
    <row r="168" spans="1:7" outlineLevel="1" x14ac:dyDescent="0.25">
      <c r="A168" s="95" t="s">
        <v>658</v>
      </c>
      <c r="E168" s="90"/>
    </row>
    <row r="169" spans="1:7" ht="15" customHeight="1" x14ac:dyDescent="0.25">
      <c r="A169" s="106"/>
      <c r="B169" s="107" t="s">
        <v>659</v>
      </c>
      <c r="C169" s="106" t="s">
        <v>510</v>
      </c>
      <c r="D169" s="106" t="s">
        <v>511</v>
      </c>
      <c r="E169" s="113"/>
      <c r="F169" s="108" t="s">
        <v>476</v>
      </c>
      <c r="G169" s="108"/>
    </row>
    <row r="170" spans="1:7" x14ac:dyDescent="0.25">
      <c r="A170" s="95" t="s">
        <v>660</v>
      </c>
      <c r="B170" s="117" t="s">
        <v>661</v>
      </c>
      <c r="C170" s="469">
        <v>0.15511192235772953</v>
      </c>
      <c r="D170" s="469">
        <v>0</v>
      </c>
      <c r="E170" s="130"/>
      <c r="F170" s="469">
        <f>SUM(C170:D170)</f>
        <v>0.15511192235772953</v>
      </c>
    </row>
    <row r="171" spans="1:7" x14ac:dyDescent="0.25">
      <c r="A171" s="95" t="s">
        <v>662</v>
      </c>
      <c r="B171" s="117" t="s">
        <v>663</v>
      </c>
      <c r="C171" s="469">
        <v>0.26913176078320605</v>
      </c>
      <c r="D171" s="469">
        <v>0</v>
      </c>
      <c r="E171" s="130"/>
      <c r="F171" s="469">
        <f>SUM(C171:D171)</f>
        <v>0.26913176078320605</v>
      </c>
    </row>
    <row r="172" spans="1:7" x14ac:dyDescent="0.25">
      <c r="A172" s="95" t="s">
        <v>664</v>
      </c>
      <c r="B172" s="117" t="s">
        <v>665</v>
      </c>
      <c r="C172" s="469">
        <v>0.36958537517079809</v>
      </c>
      <c r="D172" s="469">
        <v>0</v>
      </c>
      <c r="E172" s="129"/>
      <c r="F172" s="469">
        <f>SUM(C172:D172)</f>
        <v>0.36958537517079809</v>
      </c>
    </row>
    <row r="173" spans="1:7" x14ac:dyDescent="0.25">
      <c r="A173" s="95" t="s">
        <v>666</v>
      </c>
      <c r="B173" s="117" t="s">
        <v>667</v>
      </c>
      <c r="C173" s="469">
        <v>0.20301393388878458</v>
      </c>
      <c r="D173" s="469">
        <v>0</v>
      </c>
      <c r="E173" s="129"/>
      <c r="F173" s="469">
        <f>SUM(C173:D173)</f>
        <v>0.20301393388878458</v>
      </c>
    </row>
    <row r="174" spans="1:7" x14ac:dyDescent="0.25">
      <c r="A174" s="95" t="s">
        <v>668</v>
      </c>
      <c r="B174" s="117" t="s">
        <v>669</v>
      </c>
      <c r="C174" s="469">
        <v>3.1570077994818348E-3</v>
      </c>
      <c r="D174" s="469">
        <v>0</v>
      </c>
      <c r="E174" s="129"/>
      <c r="F174" s="469">
        <f>SUM(C174:D174)</f>
        <v>3.1570077994818348E-3</v>
      </c>
    </row>
    <row r="175" spans="1:7" outlineLevel="1" x14ac:dyDescent="0.25">
      <c r="A175" s="95" t="s">
        <v>670</v>
      </c>
      <c r="B175" s="114"/>
      <c r="C175" s="129"/>
      <c r="D175" s="129"/>
      <c r="E175" s="129"/>
      <c r="F175" s="129"/>
    </row>
    <row r="176" spans="1:7" outlineLevel="1" x14ac:dyDescent="0.25">
      <c r="A176" s="95" t="s">
        <v>671</v>
      </c>
      <c r="B176" s="114"/>
      <c r="C176" s="129"/>
      <c r="D176" s="129"/>
      <c r="E176" s="129"/>
      <c r="F176" s="129"/>
    </row>
    <row r="177" spans="1:7" outlineLevel="1" x14ac:dyDescent="0.25">
      <c r="A177" s="95" t="s">
        <v>672</v>
      </c>
      <c r="B177" s="117"/>
      <c r="C177" s="129"/>
      <c r="D177" s="129"/>
      <c r="E177" s="129"/>
      <c r="F177" s="129"/>
    </row>
    <row r="178" spans="1:7" outlineLevel="1" x14ac:dyDescent="0.25">
      <c r="A178" s="95" t="s">
        <v>673</v>
      </c>
      <c r="B178" s="117"/>
      <c r="C178" s="129"/>
      <c r="D178" s="129"/>
      <c r="E178" s="129"/>
      <c r="F178" s="129"/>
    </row>
    <row r="179" spans="1:7" ht="15" customHeight="1" x14ac:dyDescent="0.25">
      <c r="A179" s="106"/>
      <c r="B179" s="107" t="s">
        <v>674</v>
      </c>
      <c r="C179" s="106" t="s">
        <v>510</v>
      </c>
      <c r="D179" s="106" t="s">
        <v>511</v>
      </c>
      <c r="E179" s="113"/>
      <c r="F179" s="108" t="s">
        <v>476</v>
      </c>
      <c r="G179" s="108"/>
    </row>
    <row r="180" spans="1:7" x14ac:dyDescent="0.25">
      <c r="A180" s="95" t="s">
        <v>675</v>
      </c>
      <c r="B180" s="95" t="s">
        <v>676</v>
      </c>
      <c r="C180" s="469">
        <f>(' D2. NTT Pool'!G32+' D2. NTT Pool'!G33)/' D2. NTT Pool'!G34</f>
        <v>0</v>
      </c>
      <c r="D180" s="469">
        <v>0</v>
      </c>
      <c r="E180" s="130"/>
      <c r="F180" s="469">
        <f>SUM(C180:D180)</f>
        <v>0</v>
      </c>
    </row>
    <row r="181" spans="1:7" outlineLevel="1" x14ac:dyDescent="0.25">
      <c r="A181" s="95" t="s">
        <v>677</v>
      </c>
      <c r="B181" s="118"/>
      <c r="C181" s="129"/>
      <c r="D181" s="129"/>
      <c r="E181" s="130"/>
      <c r="F181" s="129"/>
    </row>
    <row r="182" spans="1:7" outlineLevel="1" x14ac:dyDescent="0.25">
      <c r="A182" s="95" t="s">
        <v>678</v>
      </c>
      <c r="B182" s="118"/>
      <c r="C182" s="129"/>
      <c r="D182" s="129"/>
      <c r="E182" s="130"/>
      <c r="F182" s="129"/>
    </row>
    <row r="183" spans="1:7" outlineLevel="1" x14ac:dyDescent="0.25">
      <c r="A183" s="95" t="s">
        <v>679</v>
      </c>
      <c r="B183" s="118"/>
      <c r="C183" s="129"/>
      <c r="D183" s="129"/>
      <c r="E183" s="130"/>
      <c r="F183" s="129"/>
    </row>
    <row r="184" spans="1:7" outlineLevel="1" x14ac:dyDescent="0.25">
      <c r="A184" s="95" t="s">
        <v>680</v>
      </c>
      <c r="B184" s="118"/>
      <c r="C184" s="129"/>
      <c r="D184" s="129"/>
      <c r="E184" s="130"/>
      <c r="F184" s="129"/>
    </row>
    <row r="185" spans="1:7" ht="18.75" x14ac:dyDescent="0.25">
      <c r="A185" s="119"/>
      <c r="B185" s="120" t="s">
        <v>473</v>
      </c>
      <c r="C185" s="119"/>
      <c r="D185" s="119"/>
      <c r="E185" s="119"/>
      <c r="F185" s="121"/>
      <c r="G185" s="121"/>
    </row>
    <row r="186" spans="1:7" ht="15" customHeight="1" x14ac:dyDescent="0.25">
      <c r="A186" s="106"/>
      <c r="B186" s="107" t="s">
        <v>681</v>
      </c>
      <c r="C186" s="106" t="s">
        <v>682</v>
      </c>
      <c r="D186" s="106" t="s">
        <v>683</v>
      </c>
      <c r="E186" s="113"/>
      <c r="F186" s="106" t="s">
        <v>510</v>
      </c>
      <c r="G186" s="106" t="s">
        <v>684</v>
      </c>
    </row>
    <row r="187" spans="1:7" x14ac:dyDescent="0.25">
      <c r="A187" s="95" t="s">
        <v>685</v>
      </c>
      <c r="B187" s="116" t="s">
        <v>686</v>
      </c>
      <c r="C187" s="470">
        <f>' D2. NTT Pool'!C10</f>
        <v>218856.75310690285</v>
      </c>
      <c r="E187" s="122"/>
      <c r="F187" s="123"/>
      <c r="G187" s="123"/>
    </row>
    <row r="188" spans="1:7" x14ac:dyDescent="0.25">
      <c r="A188" s="122"/>
      <c r="B188" s="124"/>
      <c r="C188" s="122"/>
      <c r="D188" s="122"/>
      <c r="E188" s="122"/>
      <c r="F188" s="123"/>
      <c r="G188" s="123"/>
    </row>
    <row r="189" spans="1:7" x14ac:dyDescent="0.25">
      <c r="B189" s="116" t="s">
        <v>687</v>
      </c>
      <c r="C189" s="463"/>
      <c r="D189" s="122"/>
      <c r="E189" s="122"/>
      <c r="F189" s="123"/>
      <c r="G189" s="123"/>
    </row>
    <row r="190" spans="1:7" x14ac:dyDescent="0.25">
      <c r="A190" s="95" t="s">
        <v>688</v>
      </c>
      <c r="B190" s="116" t="s">
        <v>1492</v>
      </c>
      <c r="C190" s="467">
        <f>' D2. NTT Pool'!G153</f>
        <v>2806012629.0899897</v>
      </c>
      <c r="D190" s="468">
        <f>' D2. NTT Pool'!C153</f>
        <v>47011</v>
      </c>
      <c r="E190" s="122"/>
      <c r="F190" s="109">
        <f>IF($C$214=0,"",IF(C190="[for completion]","",IF(C190="","",C190/$C$214)))</f>
        <v>7.039603229771528E-2</v>
      </c>
      <c r="G190" s="109">
        <f>IF($D$214=0,"",IF(D190="[for completion]","",IF(D190="","",D190/$D$214)))</f>
        <v>0.25811782792510846</v>
      </c>
    </row>
    <row r="191" spans="1:7" x14ac:dyDescent="0.25">
      <c r="A191" s="95" t="s">
        <v>689</v>
      </c>
      <c r="B191" s="116" t="s">
        <v>1493</v>
      </c>
      <c r="C191" s="467">
        <f>' D2. NTT Pool'!G154+' D2. NTT Pool'!G155</f>
        <v>8309585838.5600138</v>
      </c>
      <c r="D191" s="468">
        <f>' D2. NTT Pool'!C154+' D2. NTT Pool'!C155</f>
        <v>55941</v>
      </c>
      <c r="E191" s="122"/>
      <c r="F191" s="109">
        <f t="shared" ref="F191:F213" si="5">IF($C$214=0,"",IF(C191="[for completion]","",IF(C191="","",C191/$C$214)))</f>
        <v>0.20846729875966938</v>
      </c>
      <c r="G191" s="109">
        <f t="shared" ref="G191:G213" si="6">IF($D$214=0,"",IF(D191="[for completion]","",IF(D191="","",D191/$D$214)))</f>
        <v>0.30714873991105257</v>
      </c>
    </row>
    <row r="192" spans="1:7" x14ac:dyDescent="0.25">
      <c r="A192" s="95" t="s">
        <v>690</v>
      </c>
      <c r="B192" s="116" t="s">
        <v>1494</v>
      </c>
      <c r="C192" s="467">
        <f>' D2. NTT Pool'!G156+' D2. NTT Pool'!G157</f>
        <v>9312247575.5200157</v>
      </c>
      <c r="D192" s="468">
        <f>' D2. NTT Pool'!C156+' D2. NTT Pool'!C157</f>
        <v>37897</v>
      </c>
      <c r="E192" s="122"/>
      <c r="F192" s="109">
        <f t="shared" si="5"/>
        <v>0.23362164314393194</v>
      </c>
      <c r="G192" s="109">
        <f t="shared" si="6"/>
        <v>0.20807664854774063</v>
      </c>
    </row>
    <row r="193" spans="1:7" x14ac:dyDescent="0.25">
      <c r="A193" s="95" t="s">
        <v>691</v>
      </c>
      <c r="B193" s="116" t="s">
        <v>1495</v>
      </c>
      <c r="C193" s="467">
        <f>' D2. NTT Pool'!G158+' D2. NTT Pool'!G159</f>
        <v>6630083466.6399879</v>
      </c>
      <c r="D193" s="468">
        <f>' D2. NTT Pool'!C158+' D2. NTT Pool'!C159</f>
        <v>19249</v>
      </c>
      <c r="E193" s="122"/>
      <c r="F193" s="109">
        <f t="shared" si="5"/>
        <v>0.16633266900352517</v>
      </c>
      <c r="G193" s="109">
        <f t="shared" si="6"/>
        <v>0.1056882446604074</v>
      </c>
    </row>
    <row r="194" spans="1:7" x14ac:dyDescent="0.25">
      <c r="A194" s="95" t="s">
        <v>692</v>
      </c>
      <c r="B194" s="116" t="s">
        <v>1496</v>
      </c>
      <c r="C194" s="467">
        <f>' D2. NTT Pool'!G160+' D2. NTT Pool'!G161</f>
        <v>4294462570.4200001</v>
      </c>
      <c r="D194" s="468">
        <f>' D2. NTT Pool'!C160+' D2. NTT Pool'!C161</f>
        <v>9638</v>
      </c>
      <c r="E194" s="122"/>
      <c r="F194" s="109">
        <f t="shared" si="5"/>
        <v>0.10773762123325085</v>
      </c>
      <c r="G194" s="109">
        <f t="shared" si="6"/>
        <v>5.2918245209465767E-2</v>
      </c>
    </row>
    <row r="195" spans="1:7" x14ac:dyDescent="0.25">
      <c r="A195" s="95" t="s">
        <v>693</v>
      </c>
      <c r="B195" s="116" t="s">
        <v>1497</v>
      </c>
      <c r="C195" s="467">
        <f>' D2. NTT Pool'!G162+' D2. NTT Pool'!G163</f>
        <v>2897399481.4800005</v>
      </c>
      <c r="D195" s="468">
        <f>' D2. NTT Pool'!C162+' D2. NTT Pool'!C163</f>
        <v>5310</v>
      </c>
      <c r="E195" s="122"/>
      <c r="F195" s="109">
        <f t="shared" si="5"/>
        <v>7.2688706160170452E-2</v>
      </c>
      <c r="G195" s="109">
        <f t="shared" si="6"/>
        <v>2.9154999176412452E-2</v>
      </c>
    </row>
    <row r="196" spans="1:7" x14ac:dyDescent="0.25">
      <c r="A196" s="95" t="s">
        <v>694</v>
      </c>
      <c r="B196" s="116" t="s">
        <v>1498</v>
      </c>
      <c r="C196" s="467">
        <f>' D2. NTT Pool'!G164+' D2. NTT Pool'!G165</f>
        <v>1894197459.9100006</v>
      </c>
      <c r="D196" s="468">
        <f>' D2. NTT Pool'!C164+' D2. NTT Pool'!C165</f>
        <v>2938</v>
      </c>
      <c r="E196" s="122"/>
      <c r="F196" s="109">
        <f t="shared" si="5"/>
        <v>4.7520807349081345E-2</v>
      </c>
      <c r="G196" s="109">
        <f t="shared" si="6"/>
        <v>1.6131334760885081E-2</v>
      </c>
    </row>
    <row r="197" spans="1:7" x14ac:dyDescent="0.25">
      <c r="A197" s="95" t="s">
        <v>695</v>
      </c>
      <c r="B197" s="116" t="s">
        <v>1499</v>
      </c>
      <c r="C197" s="467">
        <f>' D2. NTT Pool'!G166+' D2. NTT Pool'!G167</f>
        <v>1214935500.519999</v>
      </c>
      <c r="D197" s="468">
        <f>' D2. NTT Pool'!C166+' D2. NTT Pool'!C167</f>
        <v>1630</v>
      </c>
      <c r="E197" s="122"/>
      <c r="F197" s="109">
        <f t="shared" si="5"/>
        <v>3.0479776836208911E-2</v>
      </c>
      <c r="G197" s="109">
        <f t="shared" si="6"/>
        <v>8.9496513479382853E-3</v>
      </c>
    </row>
    <row r="198" spans="1:7" x14ac:dyDescent="0.25">
      <c r="A198" s="95" t="s">
        <v>696</v>
      </c>
      <c r="B198" s="116" t="s">
        <v>1500</v>
      </c>
      <c r="C198" s="467">
        <f>' D2. NTT Pool'!G168+' D2. NTT Pool'!G169</f>
        <v>834741241.97000003</v>
      </c>
      <c r="D198" s="468">
        <f>' D2. NTT Pool'!C168+' D2. NTT Pool'!C169</f>
        <v>986</v>
      </c>
      <c r="E198" s="122"/>
      <c r="F198" s="109">
        <f t="shared" si="5"/>
        <v>2.0941627568159659E-2</v>
      </c>
      <c r="G198" s="109">
        <f t="shared" si="6"/>
        <v>5.4137154779553068E-3</v>
      </c>
    </row>
    <row r="199" spans="1:7" x14ac:dyDescent="0.25">
      <c r="A199" s="95" t="s">
        <v>697</v>
      </c>
      <c r="B199" s="116" t="s">
        <v>1501</v>
      </c>
      <c r="C199" s="467">
        <f>' D2. NTT Pool'!G170+' D2. NTT Pool'!G171</f>
        <v>589166227.80000007</v>
      </c>
      <c r="D199" s="468">
        <f>' D2. NTT Pool'!C170+' D2. NTT Pool'!C171</f>
        <v>624</v>
      </c>
      <c r="E199" s="116"/>
      <c r="F199" s="109">
        <f t="shared" si="5"/>
        <v>1.4780747731125685E-2</v>
      </c>
      <c r="G199" s="109">
        <f t="shared" si="6"/>
        <v>3.4261241970021412E-3</v>
      </c>
    </row>
    <row r="200" spans="1:7" x14ac:dyDescent="0.25">
      <c r="A200" s="95" t="s">
        <v>698</v>
      </c>
      <c r="B200" s="116" t="s">
        <v>1502</v>
      </c>
      <c r="C200" s="467">
        <f>' D2. NTT Pool'!G172</f>
        <v>1077548451.4499991</v>
      </c>
      <c r="D200" s="468">
        <f>' D2. NTT Pool'!C172</f>
        <v>906</v>
      </c>
      <c r="E200" s="116"/>
      <c r="F200" s="109">
        <f t="shared" si="5"/>
        <v>2.7033069917161277E-2</v>
      </c>
      <c r="G200" s="109">
        <f t="shared" si="6"/>
        <v>4.9744687860319549E-3</v>
      </c>
    </row>
    <row r="201" spans="1:7" x14ac:dyDescent="0.25">
      <c r="A201" s="95" t="s">
        <v>699</v>
      </c>
      <c r="B201" s="116"/>
      <c r="E201" s="116"/>
      <c r="F201" s="109" t="str">
        <f t="shared" si="5"/>
        <v/>
      </c>
      <c r="G201" s="109" t="str">
        <f t="shared" si="6"/>
        <v/>
      </c>
    </row>
    <row r="202" spans="1:7" x14ac:dyDescent="0.25">
      <c r="A202" s="95" t="s">
        <v>700</v>
      </c>
      <c r="B202" s="116"/>
      <c r="E202" s="116"/>
      <c r="F202" s="109" t="str">
        <f t="shared" si="5"/>
        <v/>
      </c>
      <c r="G202" s="109" t="str">
        <f t="shared" si="6"/>
        <v/>
      </c>
    </row>
    <row r="203" spans="1:7" x14ac:dyDescent="0.25">
      <c r="A203" s="95" t="s">
        <v>701</v>
      </c>
      <c r="B203" s="116"/>
      <c r="E203" s="116"/>
      <c r="F203" s="109" t="str">
        <f t="shared" si="5"/>
        <v/>
      </c>
      <c r="G203" s="109" t="str">
        <f t="shared" si="6"/>
        <v/>
      </c>
    </row>
    <row r="204" spans="1:7" x14ac:dyDescent="0.25">
      <c r="A204" s="95" t="s">
        <v>702</v>
      </c>
      <c r="B204" s="116"/>
      <c r="E204" s="116"/>
      <c r="F204" s="109" t="str">
        <f t="shared" si="5"/>
        <v/>
      </c>
      <c r="G204" s="109" t="str">
        <f t="shared" si="6"/>
        <v/>
      </c>
    </row>
    <row r="205" spans="1:7" x14ac:dyDescent="0.25">
      <c r="A205" s="95" t="s">
        <v>703</v>
      </c>
      <c r="B205" s="116"/>
      <c r="F205" s="109" t="str">
        <f t="shared" si="5"/>
        <v/>
      </c>
      <c r="G205" s="109" t="str">
        <f t="shared" si="6"/>
        <v/>
      </c>
    </row>
    <row r="206" spans="1:7" x14ac:dyDescent="0.25">
      <c r="A206" s="95" t="s">
        <v>704</v>
      </c>
      <c r="B206" s="116"/>
      <c r="E206" s="111"/>
      <c r="F206" s="109" t="str">
        <f t="shared" si="5"/>
        <v/>
      </c>
      <c r="G206" s="109" t="str">
        <f t="shared" si="6"/>
        <v/>
      </c>
    </row>
    <row r="207" spans="1:7" x14ac:dyDescent="0.25">
      <c r="A207" s="95" t="s">
        <v>705</v>
      </c>
      <c r="B207" s="116"/>
      <c r="E207" s="111"/>
      <c r="F207" s="109" t="str">
        <f t="shared" si="5"/>
        <v/>
      </c>
      <c r="G207" s="109" t="str">
        <f t="shared" si="6"/>
        <v/>
      </c>
    </row>
    <row r="208" spans="1:7" x14ac:dyDescent="0.25">
      <c r="A208" s="95" t="s">
        <v>706</v>
      </c>
      <c r="B208" s="116"/>
      <c r="E208" s="111"/>
      <c r="F208" s="109" t="str">
        <f t="shared" si="5"/>
        <v/>
      </c>
      <c r="G208" s="109" t="str">
        <f t="shared" si="6"/>
        <v/>
      </c>
    </row>
    <row r="209" spans="1:7" x14ac:dyDescent="0.25">
      <c r="A209" s="95" t="s">
        <v>707</v>
      </c>
      <c r="B209" s="116"/>
      <c r="E209" s="111"/>
      <c r="F209" s="109" t="str">
        <f t="shared" si="5"/>
        <v/>
      </c>
      <c r="G209" s="109" t="str">
        <f t="shared" si="6"/>
        <v/>
      </c>
    </row>
    <row r="210" spans="1:7" x14ac:dyDescent="0.25">
      <c r="A210" s="95" t="s">
        <v>708</v>
      </c>
      <c r="B210" s="116"/>
      <c r="E210" s="111"/>
      <c r="F210" s="109" t="str">
        <f t="shared" si="5"/>
        <v/>
      </c>
      <c r="G210" s="109" t="str">
        <f t="shared" si="6"/>
        <v/>
      </c>
    </row>
    <row r="211" spans="1:7" x14ac:dyDescent="0.25">
      <c r="A211" s="95" t="s">
        <v>709</v>
      </c>
      <c r="B211" s="116"/>
      <c r="E211" s="111"/>
      <c r="F211" s="109" t="str">
        <f t="shared" si="5"/>
        <v/>
      </c>
      <c r="G211" s="109" t="str">
        <f t="shared" si="6"/>
        <v/>
      </c>
    </row>
    <row r="212" spans="1:7" x14ac:dyDescent="0.25">
      <c r="A212" s="95" t="s">
        <v>710</v>
      </c>
      <c r="B212" s="116"/>
      <c r="E212" s="111"/>
      <c r="F212" s="109" t="str">
        <f t="shared" si="5"/>
        <v/>
      </c>
      <c r="G212" s="109" t="str">
        <f t="shared" si="6"/>
        <v/>
      </c>
    </row>
    <row r="213" spans="1:7" x14ac:dyDescent="0.25">
      <c r="A213" s="95" t="s">
        <v>711</v>
      </c>
      <c r="B213" s="116"/>
      <c r="E213" s="111"/>
      <c r="F213" s="109" t="str">
        <f t="shared" si="5"/>
        <v/>
      </c>
      <c r="G213" s="109" t="str">
        <f t="shared" si="6"/>
        <v/>
      </c>
    </row>
    <row r="214" spans="1:7" x14ac:dyDescent="0.25">
      <c r="A214" s="95" t="s">
        <v>712</v>
      </c>
      <c r="B214" s="125" t="s">
        <v>92</v>
      </c>
      <c r="C214" s="466">
        <f>SUM(C190:C213)</f>
        <v>39860380443.360008</v>
      </c>
      <c r="D214" s="471">
        <f>SUM(D190:D213)</f>
        <v>182130</v>
      </c>
      <c r="E214" s="111"/>
      <c r="F214" s="126">
        <f>SUM(F190:F213)</f>
        <v>0.99999999999999989</v>
      </c>
      <c r="G214" s="126">
        <f>SUM(G190:G213)</f>
        <v>1</v>
      </c>
    </row>
    <row r="215" spans="1:7" ht="15" customHeight="1" x14ac:dyDescent="0.25">
      <c r="A215" s="106"/>
      <c r="B215" s="107" t="s">
        <v>713</v>
      </c>
      <c r="C215" s="106" t="s">
        <v>682</v>
      </c>
      <c r="D215" s="106" t="s">
        <v>683</v>
      </c>
      <c r="E215" s="113"/>
      <c r="F215" s="106" t="s">
        <v>510</v>
      </c>
      <c r="G215" s="106" t="s">
        <v>684</v>
      </c>
    </row>
    <row r="216" spans="1:7" x14ac:dyDescent="0.25">
      <c r="A216" s="95" t="s">
        <v>714</v>
      </c>
      <c r="B216" s="95" t="s">
        <v>715</v>
      </c>
      <c r="C216" s="129" t="s">
        <v>948</v>
      </c>
      <c r="G216" s="95"/>
    </row>
    <row r="217" spans="1:7" x14ac:dyDescent="0.25">
      <c r="G217" s="95"/>
    </row>
    <row r="218" spans="1:7" x14ac:dyDescent="0.25">
      <c r="B218" s="116" t="s">
        <v>716</v>
      </c>
      <c r="G218" s="95"/>
    </row>
    <row r="219" spans="1:7" x14ac:dyDescent="0.25">
      <c r="A219" s="95" t="s">
        <v>717</v>
      </c>
      <c r="B219" s="95" t="s">
        <v>718</v>
      </c>
      <c r="C219" s="95" t="s">
        <v>948</v>
      </c>
      <c r="D219" s="95" t="s">
        <v>948</v>
      </c>
      <c r="F219" s="109" t="str">
        <f t="shared" ref="F219:F233" si="7">IF($C$227=0,"",IF(C219="[for completion]","",C219/$C$227))</f>
        <v/>
      </c>
      <c r="G219" s="109" t="str">
        <f t="shared" ref="G219:G233" si="8">IF($D$227=0,"",IF(D219="[for completion]","",D219/$D$227))</f>
        <v/>
      </c>
    </row>
    <row r="220" spans="1:7" x14ac:dyDescent="0.25">
      <c r="A220" s="95" t="s">
        <v>719</v>
      </c>
      <c r="B220" s="95" t="s">
        <v>720</v>
      </c>
      <c r="C220" s="95" t="s">
        <v>948</v>
      </c>
      <c r="D220" s="95" t="s">
        <v>948</v>
      </c>
      <c r="F220" s="109" t="str">
        <f t="shared" si="7"/>
        <v/>
      </c>
      <c r="G220" s="109" t="str">
        <f t="shared" si="8"/>
        <v/>
      </c>
    </row>
    <row r="221" spans="1:7" x14ac:dyDescent="0.25">
      <c r="A221" s="95" t="s">
        <v>721</v>
      </c>
      <c r="B221" s="95" t="s">
        <v>722</v>
      </c>
      <c r="C221" s="95" t="s">
        <v>948</v>
      </c>
      <c r="D221" s="95" t="s">
        <v>948</v>
      </c>
      <c r="F221" s="109" t="str">
        <f t="shared" si="7"/>
        <v/>
      </c>
      <c r="G221" s="109" t="str">
        <f t="shared" si="8"/>
        <v/>
      </c>
    </row>
    <row r="222" spans="1:7" x14ac:dyDescent="0.25">
      <c r="A222" s="95" t="s">
        <v>723</v>
      </c>
      <c r="B222" s="95" t="s">
        <v>724</v>
      </c>
      <c r="C222" s="95" t="s">
        <v>948</v>
      </c>
      <c r="D222" s="95" t="s">
        <v>948</v>
      </c>
      <c r="F222" s="109" t="str">
        <f t="shared" si="7"/>
        <v/>
      </c>
      <c r="G222" s="109" t="str">
        <f t="shared" si="8"/>
        <v/>
      </c>
    </row>
    <row r="223" spans="1:7" x14ac:dyDescent="0.25">
      <c r="A223" s="95" t="s">
        <v>725</v>
      </c>
      <c r="B223" s="95" t="s">
        <v>726</v>
      </c>
      <c r="C223" s="95" t="s">
        <v>948</v>
      </c>
      <c r="D223" s="95" t="s">
        <v>948</v>
      </c>
      <c r="F223" s="109" t="str">
        <f t="shared" si="7"/>
        <v/>
      </c>
      <c r="G223" s="109" t="str">
        <f t="shared" si="8"/>
        <v/>
      </c>
    </row>
    <row r="224" spans="1:7" x14ac:dyDescent="0.25">
      <c r="A224" s="95" t="s">
        <v>727</v>
      </c>
      <c r="B224" s="95" t="s">
        <v>728</v>
      </c>
      <c r="C224" s="95" t="s">
        <v>948</v>
      </c>
      <c r="D224" s="95" t="s">
        <v>948</v>
      </c>
      <c r="F224" s="109" t="str">
        <f t="shared" si="7"/>
        <v/>
      </c>
      <c r="G224" s="109" t="str">
        <f t="shared" si="8"/>
        <v/>
      </c>
    </row>
    <row r="225" spans="1:7" x14ac:dyDescent="0.25">
      <c r="A225" s="95" t="s">
        <v>729</v>
      </c>
      <c r="B225" s="95" t="s">
        <v>730</v>
      </c>
      <c r="C225" s="95" t="s">
        <v>948</v>
      </c>
      <c r="D225" s="95" t="s">
        <v>948</v>
      </c>
      <c r="F225" s="109" t="str">
        <f t="shared" si="7"/>
        <v/>
      </c>
      <c r="G225" s="109" t="str">
        <f t="shared" si="8"/>
        <v/>
      </c>
    </row>
    <row r="226" spans="1:7" x14ac:dyDescent="0.25">
      <c r="A226" s="95" t="s">
        <v>731</v>
      </c>
      <c r="B226" s="95" t="s">
        <v>732</v>
      </c>
      <c r="C226" s="95" t="s">
        <v>948</v>
      </c>
      <c r="D226" s="95" t="s">
        <v>948</v>
      </c>
      <c r="F226" s="109" t="str">
        <f t="shared" si="7"/>
        <v/>
      </c>
      <c r="G226" s="109" t="str">
        <f t="shared" si="8"/>
        <v/>
      </c>
    </row>
    <row r="227" spans="1:7" x14ac:dyDescent="0.25">
      <c r="A227" s="95" t="s">
        <v>733</v>
      </c>
      <c r="B227" s="125" t="s">
        <v>92</v>
      </c>
      <c r="C227" s="95">
        <f>SUM(C219:C226)</f>
        <v>0</v>
      </c>
      <c r="D227" s="95">
        <f>SUM(D219:D226)</f>
        <v>0</v>
      </c>
      <c r="F227" s="111">
        <f>SUM(F219:F226)</f>
        <v>0</v>
      </c>
      <c r="G227" s="111">
        <f>SUM(G219:G226)</f>
        <v>0</v>
      </c>
    </row>
    <row r="228" spans="1:7" outlineLevel="1" x14ac:dyDescent="0.25">
      <c r="A228" s="95" t="s">
        <v>734</v>
      </c>
      <c r="B228" s="112" t="s">
        <v>735</v>
      </c>
      <c r="F228" s="109" t="str">
        <f t="shared" si="7"/>
        <v/>
      </c>
      <c r="G228" s="109" t="str">
        <f t="shared" si="8"/>
        <v/>
      </c>
    </row>
    <row r="229" spans="1:7" outlineLevel="1" x14ac:dyDescent="0.25">
      <c r="A229" s="95" t="s">
        <v>736</v>
      </c>
      <c r="B229" s="112" t="s">
        <v>737</v>
      </c>
      <c r="F229" s="109" t="str">
        <f t="shared" si="7"/>
        <v/>
      </c>
      <c r="G229" s="109" t="str">
        <f t="shared" si="8"/>
        <v/>
      </c>
    </row>
    <row r="230" spans="1:7" outlineLevel="1" x14ac:dyDescent="0.25">
      <c r="A230" s="95" t="s">
        <v>738</v>
      </c>
      <c r="B230" s="112" t="s">
        <v>739</v>
      </c>
      <c r="F230" s="109" t="str">
        <f t="shared" si="7"/>
        <v/>
      </c>
      <c r="G230" s="109" t="str">
        <f t="shared" si="8"/>
        <v/>
      </c>
    </row>
    <row r="231" spans="1:7" outlineLevel="1" x14ac:dyDescent="0.25">
      <c r="A231" s="95" t="s">
        <v>740</v>
      </c>
      <c r="B231" s="112" t="s">
        <v>741</v>
      </c>
      <c r="F231" s="109" t="str">
        <f t="shared" si="7"/>
        <v/>
      </c>
      <c r="G231" s="109" t="str">
        <f t="shared" si="8"/>
        <v/>
      </c>
    </row>
    <row r="232" spans="1:7" outlineLevel="1" x14ac:dyDescent="0.25">
      <c r="A232" s="95" t="s">
        <v>742</v>
      </c>
      <c r="B232" s="112" t="s">
        <v>743</v>
      </c>
      <c r="F232" s="109" t="str">
        <f t="shared" si="7"/>
        <v/>
      </c>
      <c r="G232" s="109" t="str">
        <f t="shared" si="8"/>
        <v/>
      </c>
    </row>
    <row r="233" spans="1:7" outlineLevel="1" x14ac:dyDescent="0.25">
      <c r="A233" s="95" t="s">
        <v>744</v>
      </c>
      <c r="B233" s="112" t="s">
        <v>745</v>
      </c>
      <c r="F233" s="109" t="str">
        <f t="shared" si="7"/>
        <v/>
      </c>
      <c r="G233" s="109" t="str">
        <f t="shared" si="8"/>
        <v/>
      </c>
    </row>
    <row r="234" spans="1:7" outlineLevel="1" x14ac:dyDescent="0.25">
      <c r="A234" s="95" t="s">
        <v>746</v>
      </c>
      <c r="B234" s="112"/>
      <c r="F234" s="109"/>
      <c r="G234" s="109"/>
    </row>
    <row r="235" spans="1:7" outlineLevel="1" x14ac:dyDescent="0.25">
      <c r="A235" s="95" t="s">
        <v>747</v>
      </c>
      <c r="B235" s="112"/>
      <c r="F235" s="109"/>
      <c r="G235" s="109"/>
    </row>
    <row r="236" spans="1:7" outlineLevel="1" x14ac:dyDescent="0.25">
      <c r="A236" s="95" t="s">
        <v>748</v>
      </c>
      <c r="B236" s="112"/>
      <c r="F236" s="109"/>
      <c r="G236" s="109"/>
    </row>
    <row r="237" spans="1:7" ht="15" customHeight="1" x14ac:dyDescent="0.25">
      <c r="A237" s="106"/>
      <c r="B237" s="107" t="s">
        <v>749</v>
      </c>
      <c r="C237" s="106" t="s">
        <v>682</v>
      </c>
      <c r="D237" s="106" t="s">
        <v>683</v>
      </c>
      <c r="E237" s="113"/>
      <c r="F237" s="106" t="s">
        <v>510</v>
      </c>
      <c r="G237" s="106" t="s">
        <v>684</v>
      </c>
    </row>
    <row r="238" spans="1:7" x14ac:dyDescent="0.25">
      <c r="A238" s="95" t="s">
        <v>750</v>
      </c>
      <c r="B238" s="95" t="s">
        <v>715</v>
      </c>
      <c r="C238" s="475">
        <f>' D2. NTT Pool'!C14</f>
        <v>0.52739999999999998</v>
      </c>
      <c r="G238" s="95"/>
    </row>
    <row r="239" spans="1:7" x14ac:dyDescent="0.25">
      <c r="G239" s="95"/>
    </row>
    <row r="240" spans="1:7" x14ac:dyDescent="0.25">
      <c r="B240" s="116" t="s">
        <v>716</v>
      </c>
      <c r="G240" s="95"/>
    </row>
    <row r="241" spans="1:7" x14ac:dyDescent="0.25">
      <c r="A241" s="95" t="s">
        <v>751</v>
      </c>
      <c r="B241" s="95" t="s">
        <v>718</v>
      </c>
      <c r="C241" s="467">
        <f>SUM(' D2. NTT Pool'!G111:G115)</f>
        <v>8640399283.1300125</v>
      </c>
      <c r="D241" s="468">
        <f>SUM(' D2. NTT Pool'!C111:C115)</f>
        <v>58791</v>
      </c>
      <c r="F241" s="109">
        <f>IF($C$249=0,"",IF(C241="[Mark as ND1 if not relevant]","",C241/$C$249))</f>
        <v>0.2167666035051439</v>
      </c>
      <c r="G241" s="109">
        <f>IF($D$249=0,"",IF(D241="[Mark as ND1 if not relevant]","",D241/$D$249))</f>
        <v>0.32279690331082195</v>
      </c>
    </row>
    <row r="242" spans="1:7" x14ac:dyDescent="0.25">
      <c r="A242" s="95" t="s">
        <v>752</v>
      </c>
      <c r="B242" s="95" t="s">
        <v>720</v>
      </c>
      <c r="C242" s="467">
        <f>SUM(' D2. NTT Pool'!G116:G117)</f>
        <v>7782061801.7400208</v>
      </c>
      <c r="D242" s="468">
        <f>SUM(' D2. NTT Pool'!C116:C117)</f>
        <v>33657</v>
      </c>
      <c r="F242" s="109">
        <f t="shared" ref="F242:F248" si="9">IF($C$249=0,"",IF(C242="[Mark as ND1 if not relevant]","",C242/$C$249))</f>
        <v>0.19523300367887897</v>
      </c>
      <c r="G242" s="109">
        <f t="shared" ref="G242:G248" si="10">IF($D$249=0,"",IF(D242="[Mark as ND1 if not relevant]","",D242/$D$249))</f>
        <v>0.18479657387580301</v>
      </c>
    </row>
    <row r="243" spans="1:7" x14ac:dyDescent="0.25">
      <c r="A243" s="95" t="s">
        <v>753</v>
      </c>
      <c r="B243" s="95" t="s">
        <v>722</v>
      </c>
      <c r="C243" s="467">
        <f>SUM(' D2. NTT Pool'!G118:G119)</f>
        <v>9268834010.75</v>
      </c>
      <c r="D243" s="468">
        <f>SUM(' D2. NTT Pool'!C118:C119)</f>
        <v>37028</v>
      </c>
      <c r="F243" s="109">
        <f t="shared" si="9"/>
        <v>0.23253250239095527</v>
      </c>
      <c r="G243" s="109">
        <f t="shared" si="10"/>
        <v>0.20330533135672321</v>
      </c>
    </row>
    <row r="244" spans="1:7" x14ac:dyDescent="0.25">
      <c r="A244" s="95" t="s">
        <v>754</v>
      </c>
      <c r="B244" s="95" t="s">
        <v>724</v>
      </c>
      <c r="C244" s="467">
        <f>SUM(' D2. NTT Pool'!G120:G121)</f>
        <v>7860535834.4199829</v>
      </c>
      <c r="D244" s="468">
        <f>SUM(' D2. NTT Pool'!C120:C121)</f>
        <v>29964</v>
      </c>
      <c r="F244" s="109">
        <f t="shared" si="9"/>
        <v>0.197201726300367</v>
      </c>
      <c r="G244" s="109">
        <f t="shared" si="10"/>
        <v>0.16451984845989129</v>
      </c>
    </row>
    <row r="245" spans="1:7" x14ac:dyDescent="0.25">
      <c r="A245" s="95" t="s">
        <v>755</v>
      </c>
      <c r="B245" s="95" t="s">
        <v>726</v>
      </c>
      <c r="C245" s="467">
        <f>SUM(' D2. NTT Pool'!G122:G123)</f>
        <v>5565583077.6600056</v>
      </c>
      <c r="D245" s="468">
        <f>SUM(' D2. NTT Pool'!C122:C123)</f>
        <v>20263</v>
      </c>
      <c r="F245" s="109">
        <f t="shared" si="9"/>
        <v>0.13962694323925165</v>
      </c>
      <c r="G245" s="109">
        <f t="shared" si="10"/>
        <v>0.11125569648053588</v>
      </c>
    </row>
    <row r="246" spans="1:7" x14ac:dyDescent="0.25">
      <c r="A246" s="95" t="s">
        <v>756</v>
      </c>
      <c r="B246" s="95" t="s">
        <v>728</v>
      </c>
      <c r="C246" s="467">
        <f>' D2. NTT Pool'!G124</f>
        <v>662809945.32999921</v>
      </c>
      <c r="D246" s="468">
        <f>SUM(' D2. NTT Pool'!C124)</f>
        <v>2199</v>
      </c>
      <c r="F246" s="109">
        <f t="shared" si="9"/>
        <v>1.6628289493418793E-2</v>
      </c>
      <c r="G246" s="109">
        <f t="shared" si="10"/>
        <v>1.2073793444243123E-2</v>
      </c>
    </row>
    <row r="247" spans="1:7" x14ac:dyDescent="0.25">
      <c r="A247" s="95" t="s">
        <v>757</v>
      </c>
      <c r="B247" s="95" t="s">
        <v>730</v>
      </c>
      <c r="C247" s="467">
        <f>' D2. NTT Pool'!G125</f>
        <v>76644059.090000018</v>
      </c>
      <c r="D247" s="468">
        <f>SUM(' D2. NTT Pool'!C125)</f>
        <v>206</v>
      </c>
      <c r="F247" s="109">
        <f t="shared" si="9"/>
        <v>1.9228130348356337E-3</v>
      </c>
      <c r="G247" s="109">
        <f t="shared" si="10"/>
        <v>1.1310602317026301E-3</v>
      </c>
    </row>
    <row r="248" spans="1:7" x14ac:dyDescent="0.25">
      <c r="A248" s="95" t="s">
        <v>758</v>
      </c>
      <c r="B248" s="95" t="s">
        <v>732</v>
      </c>
      <c r="C248" s="467">
        <f>' D2. NTT Pool'!G126</f>
        <v>3512431.2399999998</v>
      </c>
      <c r="D248" s="468">
        <f>SUM(' D2. NTT Pool'!C126)</f>
        <v>22</v>
      </c>
      <c r="F248" s="109">
        <f t="shared" si="9"/>
        <v>8.8118357148924407E-5</v>
      </c>
      <c r="G248" s="109">
        <f t="shared" si="10"/>
        <v>1.2079284027892164E-4</v>
      </c>
    </row>
    <row r="249" spans="1:7" x14ac:dyDescent="0.25">
      <c r="A249" s="95" t="s">
        <v>759</v>
      </c>
      <c r="B249" s="125" t="s">
        <v>92</v>
      </c>
      <c r="C249" s="467">
        <f>SUM(C241:C248)</f>
        <v>39860380443.360016</v>
      </c>
      <c r="D249" s="468">
        <f>SUM(D241:D248)</f>
        <v>182130</v>
      </c>
      <c r="F249" s="111">
        <f>SUM(F241:F248)</f>
        <v>1</v>
      </c>
      <c r="G249" s="111">
        <f>SUM(G241:G248)</f>
        <v>1</v>
      </c>
    </row>
    <row r="250" spans="1:7" outlineLevel="1" x14ac:dyDescent="0.25">
      <c r="A250" s="95" t="s">
        <v>760</v>
      </c>
      <c r="B250" s="112" t="s">
        <v>735</v>
      </c>
      <c r="F250" s="109"/>
      <c r="G250" s="109"/>
    </row>
    <row r="251" spans="1:7" outlineLevel="1" x14ac:dyDescent="0.25">
      <c r="A251" s="95" t="s">
        <v>761</v>
      </c>
      <c r="B251" s="112" t="s">
        <v>737</v>
      </c>
      <c r="F251" s="109"/>
      <c r="G251" s="109"/>
    </row>
    <row r="252" spans="1:7" outlineLevel="1" x14ac:dyDescent="0.25">
      <c r="A252" s="95" t="s">
        <v>762</v>
      </c>
      <c r="B252" s="112" t="s">
        <v>739</v>
      </c>
      <c r="F252" s="109"/>
      <c r="G252" s="109"/>
    </row>
    <row r="253" spans="1:7" outlineLevel="1" x14ac:dyDescent="0.25">
      <c r="A253" s="95" t="s">
        <v>763</v>
      </c>
      <c r="B253" s="112" t="s">
        <v>741</v>
      </c>
      <c r="F253" s="109"/>
      <c r="G253" s="109"/>
    </row>
    <row r="254" spans="1:7" outlineLevel="1" x14ac:dyDescent="0.25">
      <c r="A254" s="95" t="s">
        <v>764</v>
      </c>
      <c r="B254" s="112" t="s">
        <v>743</v>
      </c>
      <c r="F254" s="109"/>
      <c r="G254" s="109"/>
    </row>
    <row r="255" spans="1:7" outlineLevel="1" x14ac:dyDescent="0.25">
      <c r="A255" s="95" t="s">
        <v>765</v>
      </c>
      <c r="B255" s="112" t="s">
        <v>745</v>
      </c>
      <c r="F255" s="109"/>
      <c r="G255" s="109"/>
    </row>
    <row r="256" spans="1:7" outlineLevel="1" x14ac:dyDescent="0.25">
      <c r="A256" s="95" t="s">
        <v>766</v>
      </c>
      <c r="B256" s="112"/>
      <c r="F256" s="109"/>
      <c r="G256" s="109"/>
    </row>
    <row r="257" spans="1:14" outlineLevel="1" x14ac:dyDescent="0.25">
      <c r="A257" s="95" t="s">
        <v>767</v>
      </c>
      <c r="B257" s="112"/>
      <c r="F257" s="109"/>
      <c r="G257" s="109"/>
    </row>
    <row r="258" spans="1:14" outlineLevel="1" x14ac:dyDescent="0.25">
      <c r="A258" s="95" t="s">
        <v>768</v>
      </c>
      <c r="B258" s="112"/>
      <c r="F258" s="109"/>
      <c r="G258" s="109"/>
    </row>
    <row r="259" spans="1:14" ht="15" customHeight="1" x14ac:dyDescent="0.25">
      <c r="A259" s="106"/>
      <c r="B259" s="107" t="s">
        <v>769</v>
      </c>
      <c r="C259" s="106" t="s">
        <v>510</v>
      </c>
      <c r="D259" s="106"/>
      <c r="E259" s="113"/>
      <c r="F259" s="106"/>
      <c r="G259" s="106"/>
    </row>
    <row r="260" spans="1:14" x14ac:dyDescent="0.25">
      <c r="A260" s="95" t="s">
        <v>770</v>
      </c>
      <c r="B260" s="95" t="s">
        <v>771</v>
      </c>
      <c r="C260" s="476">
        <f>' D2. NTT Pool'!I92</f>
        <v>0.92873917011238249</v>
      </c>
      <c r="E260" s="111"/>
      <c r="F260" s="111"/>
      <c r="G260" s="111"/>
    </row>
    <row r="261" spans="1:14" x14ac:dyDescent="0.25">
      <c r="A261" s="95" t="s">
        <v>772</v>
      </c>
      <c r="B261" s="95" t="s">
        <v>773</v>
      </c>
      <c r="C261" s="476">
        <v>0</v>
      </c>
      <c r="E261" s="111"/>
      <c r="F261" s="111"/>
    </row>
    <row r="262" spans="1:14" x14ac:dyDescent="0.25">
      <c r="A262" s="95" t="s">
        <v>774</v>
      </c>
      <c r="B262" s="95" t="s">
        <v>775</v>
      </c>
      <c r="C262" s="476">
        <f>' D2. NTT Pool'!I91</f>
        <v>7.1260829887617574E-2</v>
      </c>
      <c r="E262" s="111"/>
      <c r="F262" s="111"/>
    </row>
    <row r="263" spans="1:14" x14ac:dyDescent="0.25">
      <c r="A263" s="95" t="s">
        <v>776</v>
      </c>
      <c r="B263" s="116" t="s">
        <v>1126</v>
      </c>
      <c r="C263" s="476">
        <v>0</v>
      </c>
      <c r="D263" s="122"/>
      <c r="E263" s="122"/>
      <c r="F263" s="123"/>
      <c r="G263" s="123"/>
      <c r="H263" s="90"/>
      <c r="I263" s="95"/>
      <c r="J263" s="95"/>
      <c r="K263" s="95"/>
      <c r="L263" s="90"/>
      <c r="M263" s="90"/>
      <c r="N263" s="90"/>
    </row>
    <row r="264" spans="1:14" x14ac:dyDescent="0.25">
      <c r="A264" s="95" t="s">
        <v>1134</v>
      </c>
      <c r="B264" s="95" t="s">
        <v>90</v>
      </c>
      <c r="C264" s="476">
        <v>0</v>
      </c>
      <c r="E264" s="111"/>
      <c r="F264" s="111"/>
    </row>
    <row r="265" spans="1:14" outlineLevel="1" x14ac:dyDescent="0.25">
      <c r="A265" s="95" t="s">
        <v>777</v>
      </c>
      <c r="B265" s="112" t="s">
        <v>778</v>
      </c>
      <c r="C265" s="111"/>
      <c r="E265" s="111"/>
      <c r="F265" s="111"/>
    </row>
    <row r="266" spans="1:14" outlineLevel="1" x14ac:dyDescent="0.25">
      <c r="A266" s="95" t="s">
        <v>779</v>
      </c>
      <c r="B266" s="112" t="s">
        <v>780</v>
      </c>
      <c r="C266" s="131"/>
      <c r="E266" s="111"/>
      <c r="F266" s="111"/>
    </row>
    <row r="267" spans="1:14" outlineLevel="1" x14ac:dyDescent="0.25">
      <c r="A267" s="95" t="s">
        <v>781</v>
      </c>
      <c r="B267" s="112" t="s">
        <v>782</v>
      </c>
      <c r="C267" s="111"/>
      <c r="E267" s="111"/>
      <c r="F267" s="111"/>
    </row>
    <row r="268" spans="1:14" outlineLevel="1" x14ac:dyDescent="0.25">
      <c r="A268" s="95" t="s">
        <v>783</v>
      </c>
      <c r="B268" s="112" t="s">
        <v>784</v>
      </c>
      <c r="C268" s="111"/>
      <c r="E268" s="111"/>
      <c r="F268" s="111"/>
    </row>
    <row r="269" spans="1:14" outlineLevel="1" x14ac:dyDescent="0.25">
      <c r="A269" s="95" t="s">
        <v>785</v>
      </c>
      <c r="B269" s="112" t="s">
        <v>786</v>
      </c>
      <c r="C269" s="111"/>
      <c r="E269" s="111"/>
      <c r="F269" s="111"/>
    </row>
    <row r="270" spans="1:14" outlineLevel="1" x14ac:dyDescent="0.25">
      <c r="A270" s="95" t="s">
        <v>787</v>
      </c>
      <c r="B270" s="112" t="s">
        <v>94</v>
      </c>
      <c r="C270" s="111"/>
      <c r="E270" s="111"/>
      <c r="F270" s="111"/>
    </row>
    <row r="271" spans="1:14" outlineLevel="1" x14ac:dyDescent="0.25">
      <c r="A271" s="95" t="s">
        <v>788</v>
      </c>
      <c r="B271" s="112" t="s">
        <v>94</v>
      </c>
      <c r="C271" s="111"/>
      <c r="E271" s="111"/>
      <c r="F271" s="111"/>
    </row>
    <row r="272" spans="1:14" outlineLevel="1" x14ac:dyDescent="0.25">
      <c r="A272" s="95" t="s">
        <v>789</v>
      </c>
      <c r="B272" s="112" t="s">
        <v>94</v>
      </c>
      <c r="C272" s="111"/>
      <c r="E272" s="111"/>
      <c r="F272" s="111"/>
    </row>
    <row r="273" spans="1:7" outlineLevel="1" x14ac:dyDescent="0.25">
      <c r="A273" s="95" t="s">
        <v>790</v>
      </c>
      <c r="B273" s="112" t="s">
        <v>94</v>
      </c>
      <c r="C273" s="111"/>
      <c r="E273" s="111"/>
      <c r="F273" s="111"/>
    </row>
    <row r="274" spans="1:7" outlineLevel="1" x14ac:dyDescent="0.25">
      <c r="A274" s="95" t="s">
        <v>791</v>
      </c>
      <c r="B274" s="112" t="s">
        <v>94</v>
      </c>
      <c r="C274" s="111"/>
      <c r="E274" s="111"/>
      <c r="F274" s="111"/>
    </row>
    <row r="275" spans="1:7" outlineLevel="1" x14ac:dyDescent="0.25">
      <c r="A275" s="95" t="s">
        <v>792</v>
      </c>
      <c r="B275" s="112" t="s">
        <v>94</v>
      </c>
      <c r="C275" s="111"/>
      <c r="E275" s="111"/>
      <c r="F275" s="111"/>
    </row>
    <row r="276" spans="1:7" ht="15" customHeight="1" x14ac:dyDescent="0.25">
      <c r="A276" s="106"/>
      <c r="B276" s="107" t="s">
        <v>793</v>
      </c>
      <c r="C276" s="106" t="s">
        <v>510</v>
      </c>
      <c r="D276" s="106"/>
      <c r="E276" s="113"/>
      <c r="F276" s="106"/>
      <c r="G276" s="108"/>
    </row>
    <row r="277" spans="1:7" x14ac:dyDescent="0.25">
      <c r="A277" s="95" t="s">
        <v>7</v>
      </c>
      <c r="B277" s="95" t="s">
        <v>1127</v>
      </c>
      <c r="C277" s="129">
        <f>[1]HTT!$C$14</f>
        <v>1</v>
      </c>
      <c r="E277" s="90"/>
      <c r="F277" s="90"/>
    </row>
    <row r="278" spans="1:7" x14ac:dyDescent="0.25">
      <c r="A278" s="95" t="s">
        <v>794</v>
      </c>
      <c r="B278" s="95" t="s">
        <v>795</v>
      </c>
      <c r="C278" s="129">
        <v>0</v>
      </c>
      <c r="E278" s="90"/>
      <c r="F278" s="90"/>
    </row>
    <row r="279" spans="1:7" x14ac:dyDescent="0.25">
      <c r="A279" s="95" t="s">
        <v>796</v>
      </c>
      <c r="B279" s="95" t="s">
        <v>90</v>
      </c>
      <c r="C279" s="129">
        <v>0</v>
      </c>
      <c r="E279" s="90"/>
      <c r="F279" s="90"/>
    </row>
    <row r="280" spans="1:7" outlineLevel="1" x14ac:dyDescent="0.25">
      <c r="A280" s="95" t="s">
        <v>797</v>
      </c>
      <c r="C280" s="129"/>
      <c r="E280" s="90"/>
      <c r="F280" s="90"/>
    </row>
    <row r="281" spans="1:7" outlineLevel="1" x14ac:dyDescent="0.25">
      <c r="A281" s="95" t="s">
        <v>798</v>
      </c>
      <c r="C281" s="129"/>
      <c r="E281" s="90"/>
      <c r="F281" s="90"/>
    </row>
    <row r="282" spans="1:7" outlineLevel="1" x14ac:dyDescent="0.25">
      <c r="A282" s="95" t="s">
        <v>799</v>
      </c>
      <c r="C282" s="129"/>
      <c r="E282" s="90"/>
      <c r="F282" s="90"/>
    </row>
    <row r="283" spans="1:7" outlineLevel="1" x14ac:dyDescent="0.25">
      <c r="A283" s="95" t="s">
        <v>800</v>
      </c>
      <c r="C283" s="129"/>
      <c r="E283" s="90"/>
      <c r="F283" s="90"/>
    </row>
    <row r="284" spans="1:7" outlineLevel="1" x14ac:dyDescent="0.25">
      <c r="A284" s="95" t="s">
        <v>801</v>
      </c>
      <c r="C284" s="129"/>
      <c r="E284" s="90"/>
      <c r="F284" s="90"/>
    </row>
    <row r="285" spans="1:7" outlineLevel="1" x14ac:dyDescent="0.25">
      <c r="A285" s="95" t="s">
        <v>802</v>
      </c>
      <c r="C285" s="129"/>
      <c r="E285" s="90"/>
      <c r="F285" s="90"/>
    </row>
    <row r="286" spans="1:7" ht="18.75" x14ac:dyDescent="0.25">
      <c r="A286" s="119"/>
      <c r="B286" s="120" t="s">
        <v>803</v>
      </c>
      <c r="C286" s="119"/>
      <c r="D286" s="119"/>
      <c r="E286" s="119"/>
      <c r="F286" s="121"/>
      <c r="G286" s="121"/>
    </row>
    <row r="287" spans="1:7" ht="15" customHeight="1" x14ac:dyDescent="0.25">
      <c r="A287" s="106"/>
      <c r="B287" s="107" t="s">
        <v>804</v>
      </c>
      <c r="C287" s="106" t="s">
        <v>682</v>
      </c>
      <c r="D287" s="106" t="s">
        <v>683</v>
      </c>
      <c r="E287" s="106"/>
      <c r="F287" s="106" t="s">
        <v>511</v>
      </c>
      <c r="G287" s="106" t="s">
        <v>684</v>
      </c>
    </row>
    <row r="288" spans="1:7" x14ac:dyDescent="0.25">
      <c r="A288" s="95" t="s">
        <v>805</v>
      </c>
      <c r="B288" s="95" t="s">
        <v>686</v>
      </c>
      <c r="C288" s="473" t="s">
        <v>948</v>
      </c>
      <c r="D288" s="122"/>
      <c r="E288" s="122"/>
      <c r="F288" s="123"/>
      <c r="G288" s="123"/>
    </row>
    <row r="289" spans="1:7" x14ac:dyDescent="0.25">
      <c r="A289" s="122"/>
      <c r="D289" s="122"/>
      <c r="E289" s="122"/>
      <c r="F289" s="123"/>
      <c r="G289" s="123"/>
    </row>
    <row r="290" spans="1:7" x14ac:dyDescent="0.25">
      <c r="B290" s="95" t="s">
        <v>687</v>
      </c>
      <c r="D290" s="122"/>
      <c r="E290" s="122"/>
      <c r="F290" s="123"/>
      <c r="G290" s="123"/>
    </row>
    <row r="291" spans="1:7" x14ac:dyDescent="0.25">
      <c r="A291" s="95" t="s">
        <v>806</v>
      </c>
      <c r="B291" s="116" t="s">
        <v>604</v>
      </c>
      <c r="C291" s="95" t="s">
        <v>948</v>
      </c>
      <c r="D291" s="95" t="s">
        <v>948</v>
      </c>
      <c r="E291" s="122"/>
      <c r="F291" s="109" t="str">
        <f t="shared" ref="F291:F314" si="11">IF($C$315=0,"",IF(C291="[for completion]","",C291/$C$315))</f>
        <v/>
      </c>
      <c r="G291" s="109" t="str">
        <f t="shared" ref="G291:G314" si="12">IF($D$315=0,"",IF(D291="[for completion]","",D291/$D$315))</f>
        <v/>
      </c>
    </row>
    <row r="292" spans="1:7" x14ac:dyDescent="0.25">
      <c r="A292" s="95" t="s">
        <v>807</v>
      </c>
      <c r="B292" s="116" t="s">
        <v>604</v>
      </c>
      <c r="C292" s="95" t="s">
        <v>948</v>
      </c>
      <c r="D292" s="95" t="s">
        <v>948</v>
      </c>
      <c r="E292" s="122"/>
      <c r="F292" s="109" t="str">
        <f t="shared" si="11"/>
        <v/>
      </c>
      <c r="G292" s="109" t="str">
        <f t="shared" si="12"/>
        <v/>
      </c>
    </row>
    <row r="293" spans="1:7" x14ac:dyDescent="0.25">
      <c r="A293" s="95" t="s">
        <v>808</v>
      </c>
      <c r="B293" s="116" t="s">
        <v>604</v>
      </c>
      <c r="C293" s="95" t="s">
        <v>948</v>
      </c>
      <c r="D293" s="95" t="s">
        <v>948</v>
      </c>
      <c r="E293" s="122"/>
      <c r="F293" s="109" t="str">
        <f t="shared" si="11"/>
        <v/>
      </c>
      <c r="G293" s="109" t="str">
        <f t="shared" si="12"/>
        <v/>
      </c>
    </row>
    <row r="294" spans="1:7" x14ac:dyDescent="0.25">
      <c r="A294" s="95" t="s">
        <v>809</v>
      </c>
      <c r="B294" s="116" t="s">
        <v>604</v>
      </c>
      <c r="C294" s="95" t="s">
        <v>948</v>
      </c>
      <c r="D294" s="95" t="s">
        <v>948</v>
      </c>
      <c r="E294" s="122"/>
      <c r="F294" s="109" t="str">
        <f t="shared" si="11"/>
        <v/>
      </c>
      <c r="G294" s="109" t="str">
        <f t="shared" si="12"/>
        <v/>
      </c>
    </row>
    <row r="295" spans="1:7" x14ac:dyDescent="0.25">
      <c r="A295" s="95" t="s">
        <v>810</v>
      </c>
      <c r="B295" s="116" t="s">
        <v>604</v>
      </c>
      <c r="C295" s="95" t="s">
        <v>948</v>
      </c>
      <c r="D295" s="95" t="s">
        <v>948</v>
      </c>
      <c r="E295" s="122"/>
      <c r="F295" s="109" t="str">
        <f t="shared" si="11"/>
        <v/>
      </c>
      <c r="G295" s="109" t="str">
        <f t="shared" si="12"/>
        <v/>
      </c>
    </row>
    <row r="296" spans="1:7" x14ac:dyDescent="0.25">
      <c r="A296" s="95" t="s">
        <v>811</v>
      </c>
      <c r="B296" s="116" t="s">
        <v>604</v>
      </c>
      <c r="C296" s="95" t="s">
        <v>948</v>
      </c>
      <c r="D296" s="95" t="s">
        <v>948</v>
      </c>
      <c r="E296" s="122"/>
      <c r="F296" s="109" t="str">
        <f t="shared" si="11"/>
        <v/>
      </c>
      <c r="G296" s="109" t="str">
        <f t="shared" si="12"/>
        <v/>
      </c>
    </row>
    <row r="297" spans="1:7" x14ac:dyDescent="0.25">
      <c r="A297" s="95" t="s">
        <v>812</v>
      </c>
      <c r="B297" s="116" t="s">
        <v>604</v>
      </c>
      <c r="C297" s="95" t="s">
        <v>948</v>
      </c>
      <c r="D297" s="95" t="s">
        <v>948</v>
      </c>
      <c r="E297" s="122"/>
      <c r="F297" s="109" t="str">
        <f t="shared" si="11"/>
        <v/>
      </c>
      <c r="G297" s="109" t="str">
        <f t="shared" si="12"/>
        <v/>
      </c>
    </row>
    <row r="298" spans="1:7" x14ac:dyDescent="0.25">
      <c r="A298" s="95" t="s">
        <v>813</v>
      </c>
      <c r="B298" s="116" t="s">
        <v>604</v>
      </c>
      <c r="C298" s="95" t="s">
        <v>948</v>
      </c>
      <c r="D298" s="95" t="s">
        <v>948</v>
      </c>
      <c r="E298" s="122"/>
      <c r="F298" s="109" t="str">
        <f t="shared" si="11"/>
        <v/>
      </c>
      <c r="G298" s="109" t="str">
        <f t="shared" si="12"/>
        <v/>
      </c>
    </row>
    <row r="299" spans="1:7" x14ac:dyDescent="0.25">
      <c r="A299" s="95" t="s">
        <v>814</v>
      </c>
      <c r="B299" s="116" t="s">
        <v>604</v>
      </c>
      <c r="C299" s="95" t="s">
        <v>948</v>
      </c>
      <c r="D299" s="95" t="s">
        <v>948</v>
      </c>
      <c r="E299" s="122"/>
      <c r="F299" s="109" t="str">
        <f t="shared" si="11"/>
        <v/>
      </c>
      <c r="G299" s="109" t="str">
        <f t="shared" si="12"/>
        <v/>
      </c>
    </row>
    <row r="300" spans="1:7" x14ac:dyDescent="0.25">
      <c r="A300" s="95" t="s">
        <v>815</v>
      </c>
      <c r="B300" s="116" t="s">
        <v>604</v>
      </c>
      <c r="C300" s="95" t="s">
        <v>948</v>
      </c>
      <c r="D300" s="95" t="s">
        <v>948</v>
      </c>
      <c r="E300" s="116"/>
      <c r="F300" s="109" t="str">
        <f t="shared" si="11"/>
        <v/>
      </c>
      <c r="G300" s="109" t="str">
        <f t="shared" si="12"/>
        <v/>
      </c>
    </row>
    <row r="301" spans="1:7" x14ac:dyDescent="0.25">
      <c r="A301" s="95" t="s">
        <v>816</v>
      </c>
      <c r="B301" s="116" t="s">
        <v>604</v>
      </c>
      <c r="C301" s="95" t="s">
        <v>948</v>
      </c>
      <c r="D301" s="95" t="s">
        <v>948</v>
      </c>
      <c r="E301" s="116"/>
      <c r="F301" s="109" t="str">
        <f t="shared" si="11"/>
        <v/>
      </c>
      <c r="G301" s="109" t="str">
        <f t="shared" si="12"/>
        <v/>
      </c>
    </row>
    <row r="302" spans="1:7" x14ac:dyDescent="0.25">
      <c r="A302" s="95" t="s">
        <v>817</v>
      </c>
      <c r="B302" s="116" t="s">
        <v>604</v>
      </c>
      <c r="C302" s="95" t="s">
        <v>948</v>
      </c>
      <c r="D302" s="95" t="s">
        <v>948</v>
      </c>
      <c r="E302" s="116"/>
      <c r="F302" s="109" t="str">
        <f t="shared" si="11"/>
        <v/>
      </c>
      <c r="G302" s="109" t="str">
        <f t="shared" si="12"/>
        <v/>
      </c>
    </row>
    <row r="303" spans="1:7" x14ac:dyDescent="0.25">
      <c r="A303" s="95" t="s">
        <v>818</v>
      </c>
      <c r="B303" s="116" t="s">
        <v>604</v>
      </c>
      <c r="C303" s="95" t="s">
        <v>948</v>
      </c>
      <c r="D303" s="95" t="s">
        <v>948</v>
      </c>
      <c r="E303" s="116"/>
      <c r="F303" s="109" t="str">
        <f t="shared" si="11"/>
        <v/>
      </c>
      <c r="G303" s="109" t="str">
        <f t="shared" si="12"/>
        <v/>
      </c>
    </row>
    <row r="304" spans="1:7" x14ac:dyDescent="0.25">
      <c r="A304" s="95" t="s">
        <v>819</v>
      </c>
      <c r="B304" s="116" t="s">
        <v>604</v>
      </c>
      <c r="C304" s="95" t="s">
        <v>948</v>
      </c>
      <c r="D304" s="95" t="s">
        <v>948</v>
      </c>
      <c r="E304" s="116"/>
      <c r="F304" s="109" t="str">
        <f t="shared" si="11"/>
        <v/>
      </c>
      <c r="G304" s="109" t="str">
        <f t="shared" si="12"/>
        <v/>
      </c>
    </row>
    <row r="305" spans="1:7" x14ac:dyDescent="0.25">
      <c r="A305" s="95" t="s">
        <v>820</v>
      </c>
      <c r="B305" s="116" t="s">
        <v>604</v>
      </c>
      <c r="C305" s="95" t="s">
        <v>948</v>
      </c>
      <c r="D305" s="95" t="s">
        <v>948</v>
      </c>
      <c r="E305" s="116"/>
      <c r="F305" s="109" t="str">
        <f t="shared" si="11"/>
        <v/>
      </c>
      <c r="G305" s="109" t="str">
        <f t="shared" si="12"/>
        <v/>
      </c>
    </row>
    <row r="306" spans="1:7" x14ac:dyDescent="0.25">
      <c r="A306" s="95" t="s">
        <v>821</v>
      </c>
      <c r="B306" s="116" t="s">
        <v>604</v>
      </c>
      <c r="C306" s="95" t="s">
        <v>948</v>
      </c>
      <c r="D306" s="95" t="s">
        <v>948</v>
      </c>
      <c r="F306" s="109" t="str">
        <f t="shared" si="11"/>
        <v/>
      </c>
      <c r="G306" s="109" t="str">
        <f t="shared" si="12"/>
        <v/>
      </c>
    </row>
    <row r="307" spans="1:7" x14ac:dyDescent="0.25">
      <c r="A307" s="95" t="s">
        <v>822</v>
      </c>
      <c r="B307" s="116" t="s">
        <v>604</v>
      </c>
      <c r="C307" s="95" t="s">
        <v>948</v>
      </c>
      <c r="D307" s="95" t="s">
        <v>948</v>
      </c>
      <c r="E307" s="111"/>
      <c r="F307" s="109" t="str">
        <f t="shared" si="11"/>
        <v/>
      </c>
      <c r="G307" s="109" t="str">
        <f t="shared" si="12"/>
        <v/>
      </c>
    </row>
    <row r="308" spans="1:7" x14ac:dyDescent="0.25">
      <c r="A308" s="95" t="s">
        <v>823</v>
      </c>
      <c r="B308" s="116" t="s">
        <v>604</v>
      </c>
      <c r="C308" s="95" t="s">
        <v>948</v>
      </c>
      <c r="D308" s="95" t="s">
        <v>948</v>
      </c>
      <c r="E308" s="111"/>
      <c r="F308" s="109" t="str">
        <f t="shared" si="11"/>
        <v/>
      </c>
      <c r="G308" s="109" t="str">
        <f t="shared" si="12"/>
        <v/>
      </c>
    </row>
    <row r="309" spans="1:7" x14ac:dyDescent="0.25">
      <c r="A309" s="95" t="s">
        <v>824</v>
      </c>
      <c r="B309" s="116" t="s">
        <v>604</v>
      </c>
      <c r="C309" s="95" t="s">
        <v>948</v>
      </c>
      <c r="D309" s="95" t="s">
        <v>948</v>
      </c>
      <c r="E309" s="111"/>
      <c r="F309" s="109" t="str">
        <f t="shared" si="11"/>
        <v/>
      </c>
      <c r="G309" s="109" t="str">
        <f t="shared" si="12"/>
        <v/>
      </c>
    </row>
    <row r="310" spans="1:7" x14ac:dyDescent="0.25">
      <c r="A310" s="95" t="s">
        <v>825</v>
      </c>
      <c r="B310" s="116" t="s">
        <v>604</v>
      </c>
      <c r="C310" s="95" t="s">
        <v>948</v>
      </c>
      <c r="D310" s="95" t="s">
        <v>948</v>
      </c>
      <c r="E310" s="111"/>
      <c r="F310" s="109" t="str">
        <f t="shared" si="11"/>
        <v/>
      </c>
      <c r="G310" s="109" t="str">
        <f t="shared" si="12"/>
        <v/>
      </c>
    </row>
    <row r="311" spans="1:7" x14ac:dyDescent="0.25">
      <c r="A311" s="95" t="s">
        <v>826</v>
      </c>
      <c r="B311" s="116" t="s">
        <v>604</v>
      </c>
      <c r="C311" s="95" t="s">
        <v>948</v>
      </c>
      <c r="D311" s="95" t="s">
        <v>948</v>
      </c>
      <c r="E311" s="111"/>
      <c r="F311" s="109" t="str">
        <f t="shared" si="11"/>
        <v/>
      </c>
      <c r="G311" s="109" t="str">
        <f t="shared" si="12"/>
        <v/>
      </c>
    </row>
    <row r="312" spans="1:7" x14ac:dyDescent="0.25">
      <c r="A312" s="95" t="s">
        <v>827</v>
      </c>
      <c r="B312" s="116" t="s">
        <v>604</v>
      </c>
      <c r="C312" s="95" t="s">
        <v>948</v>
      </c>
      <c r="D312" s="95" t="s">
        <v>948</v>
      </c>
      <c r="E312" s="111"/>
      <c r="F312" s="109" t="str">
        <f t="shared" si="11"/>
        <v/>
      </c>
      <c r="G312" s="109" t="str">
        <f t="shared" si="12"/>
        <v/>
      </c>
    </row>
    <row r="313" spans="1:7" x14ac:dyDescent="0.25">
      <c r="A313" s="95" t="s">
        <v>828</v>
      </c>
      <c r="B313" s="116" t="s">
        <v>604</v>
      </c>
      <c r="C313" s="95" t="s">
        <v>948</v>
      </c>
      <c r="D313" s="95" t="s">
        <v>948</v>
      </c>
      <c r="E313" s="111"/>
      <c r="F313" s="109" t="str">
        <f t="shared" si="11"/>
        <v/>
      </c>
      <c r="G313" s="109" t="str">
        <f t="shared" si="12"/>
        <v/>
      </c>
    </row>
    <row r="314" spans="1:7" x14ac:dyDescent="0.25">
      <c r="A314" s="95" t="s">
        <v>829</v>
      </c>
      <c r="B314" s="116" t="s">
        <v>604</v>
      </c>
      <c r="C314" s="95" t="s">
        <v>948</v>
      </c>
      <c r="D314" s="95" t="s">
        <v>948</v>
      </c>
      <c r="E314" s="111"/>
      <c r="F314" s="109" t="str">
        <f t="shared" si="11"/>
        <v/>
      </c>
      <c r="G314" s="109" t="str">
        <f t="shared" si="12"/>
        <v/>
      </c>
    </row>
    <row r="315" spans="1:7" x14ac:dyDescent="0.25">
      <c r="A315" s="95" t="s">
        <v>830</v>
      </c>
      <c r="B315" s="125" t="s">
        <v>92</v>
      </c>
      <c r="C315" s="116">
        <f>SUM(C291:C314)</f>
        <v>0</v>
      </c>
      <c r="D315" s="116">
        <f>SUM(D291:D314)</f>
        <v>0</v>
      </c>
      <c r="E315" s="111"/>
      <c r="F315" s="126">
        <f>SUM(F291:F314)</f>
        <v>0</v>
      </c>
      <c r="G315" s="126">
        <f>SUM(G291:G314)</f>
        <v>0</v>
      </c>
    </row>
    <row r="316" spans="1:7" ht="15" customHeight="1" x14ac:dyDescent="0.25">
      <c r="A316" s="106"/>
      <c r="B316" s="107" t="s">
        <v>831</v>
      </c>
      <c r="C316" s="106" t="s">
        <v>682</v>
      </c>
      <c r="D316" s="106" t="s">
        <v>683</v>
      </c>
      <c r="E316" s="106"/>
      <c r="F316" s="106" t="s">
        <v>511</v>
      </c>
      <c r="G316" s="106" t="s">
        <v>684</v>
      </c>
    </row>
    <row r="317" spans="1:7" x14ac:dyDescent="0.25">
      <c r="A317" s="95" t="s">
        <v>832</v>
      </c>
      <c r="B317" s="95" t="s">
        <v>715</v>
      </c>
      <c r="C317" s="474" t="s">
        <v>948</v>
      </c>
      <c r="G317" s="95"/>
    </row>
    <row r="318" spans="1:7" x14ac:dyDescent="0.25">
      <c r="G318" s="95"/>
    </row>
    <row r="319" spans="1:7" x14ac:dyDescent="0.25">
      <c r="B319" s="116" t="s">
        <v>716</v>
      </c>
      <c r="G319" s="95"/>
    </row>
    <row r="320" spans="1:7" x14ac:dyDescent="0.25">
      <c r="A320" s="95" t="s">
        <v>833</v>
      </c>
      <c r="B320" s="95" t="s">
        <v>718</v>
      </c>
      <c r="C320" s="474" t="s">
        <v>948</v>
      </c>
      <c r="D320" s="474" t="s">
        <v>948</v>
      </c>
      <c r="F320" s="109" t="str">
        <f>IF($C$328=0,"",IF(C320="[for completion]","",C320/$C$328))</f>
        <v/>
      </c>
      <c r="G320" s="109" t="str">
        <f>IF($D$328=0,"",IF(D320="[for completion]","",D320/$D$328))</f>
        <v/>
      </c>
    </row>
    <row r="321" spans="1:7" x14ac:dyDescent="0.25">
      <c r="A321" s="95" t="s">
        <v>834</v>
      </c>
      <c r="B321" s="95" t="s">
        <v>720</v>
      </c>
      <c r="C321" s="474" t="s">
        <v>948</v>
      </c>
      <c r="D321" s="474" t="s">
        <v>948</v>
      </c>
      <c r="F321" s="109" t="str">
        <f t="shared" ref="F321:F334" si="13">IF($C$328=0,"",IF(C321="[for completion]","",C321/$C$328))</f>
        <v/>
      </c>
      <c r="G321" s="109" t="str">
        <f t="shared" ref="G321:G334" si="14">IF($D$328=0,"",IF(D321="[for completion]","",D321/$D$328))</f>
        <v/>
      </c>
    </row>
    <row r="322" spans="1:7" x14ac:dyDescent="0.25">
      <c r="A322" s="95" t="s">
        <v>835</v>
      </c>
      <c r="B322" s="95" t="s">
        <v>722</v>
      </c>
      <c r="C322" s="474" t="s">
        <v>948</v>
      </c>
      <c r="D322" s="474" t="s">
        <v>948</v>
      </c>
      <c r="F322" s="109" t="str">
        <f t="shared" si="13"/>
        <v/>
      </c>
      <c r="G322" s="109" t="str">
        <f t="shared" si="14"/>
        <v/>
      </c>
    </row>
    <row r="323" spans="1:7" x14ac:dyDescent="0.25">
      <c r="A323" s="95" t="s">
        <v>836</v>
      </c>
      <c r="B323" s="95" t="s">
        <v>724</v>
      </c>
      <c r="C323" s="474" t="s">
        <v>948</v>
      </c>
      <c r="D323" s="474" t="s">
        <v>948</v>
      </c>
      <c r="F323" s="109" t="str">
        <f t="shared" si="13"/>
        <v/>
      </c>
      <c r="G323" s="109" t="str">
        <f t="shared" si="14"/>
        <v/>
      </c>
    </row>
    <row r="324" spans="1:7" x14ac:dyDescent="0.25">
      <c r="A324" s="95" t="s">
        <v>837</v>
      </c>
      <c r="B324" s="95" t="s">
        <v>726</v>
      </c>
      <c r="C324" s="474" t="s">
        <v>948</v>
      </c>
      <c r="D324" s="474" t="s">
        <v>948</v>
      </c>
      <c r="F324" s="109" t="str">
        <f t="shared" si="13"/>
        <v/>
      </c>
      <c r="G324" s="109" t="str">
        <f t="shared" si="14"/>
        <v/>
      </c>
    </row>
    <row r="325" spans="1:7" x14ac:dyDescent="0.25">
      <c r="A325" s="95" t="s">
        <v>838</v>
      </c>
      <c r="B325" s="95" t="s">
        <v>728</v>
      </c>
      <c r="C325" s="474" t="s">
        <v>948</v>
      </c>
      <c r="D325" s="474" t="s">
        <v>948</v>
      </c>
      <c r="F325" s="109" t="str">
        <f t="shared" si="13"/>
        <v/>
      </c>
      <c r="G325" s="109" t="str">
        <f t="shared" si="14"/>
        <v/>
      </c>
    </row>
    <row r="326" spans="1:7" x14ac:dyDescent="0.25">
      <c r="A326" s="95" t="s">
        <v>839</v>
      </c>
      <c r="B326" s="95" t="s">
        <v>730</v>
      </c>
      <c r="C326" s="474" t="s">
        <v>948</v>
      </c>
      <c r="D326" s="474" t="s">
        <v>948</v>
      </c>
      <c r="F326" s="109" t="str">
        <f t="shared" si="13"/>
        <v/>
      </c>
      <c r="G326" s="109" t="str">
        <f t="shared" si="14"/>
        <v/>
      </c>
    </row>
    <row r="327" spans="1:7" x14ac:dyDescent="0.25">
      <c r="A327" s="95" t="s">
        <v>840</v>
      </c>
      <c r="B327" s="95" t="s">
        <v>732</v>
      </c>
      <c r="C327" s="474" t="s">
        <v>948</v>
      </c>
      <c r="D327" s="474" t="s">
        <v>948</v>
      </c>
      <c r="F327" s="109" t="str">
        <f t="shared" si="13"/>
        <v/>
      </c>
      <c r="G327" s="109" t="str">
        <f t="shared" si="14"/>
        <v/>
      </c>
    </row>
    <row r="328" spans="1:7" x14ac:dyDescent="0.25">
      <c r="A328" s="95" t="s">
        <v>841</v>
      </c>
      <c r="B328" s="125" t="s">
        <v>92</v>
      </c>
      <c r="C328" s="95">
        <f>SUM(C320:C327)</f>
        <v>0</v>
      </c>
      <c r="D328" s="95">
        <f>SUM(D320:D327)</f>
        <v>0</v>
      </c>
      <c r="F328" s="111">
        <f>SUM(F320:F327)</f>
        <v>0</v>
      </c>
      <c r="G328" s="111">
        <f>SUM(G320:G327)</f>
        <v>0</v>
      </c>
    </row>
    <row r="329" spans="1:7" outlineLevel="1" x14ac:dyDescent="0.25">
      <c r="A329" s="95" t="s">
        <v>842</v>
      </c>
      <c r="B329" s="112" t="s">
        <v>735</v>
      </c>
      <c r="F329" s="109" t="str">
        <f t="shared" si="13"/>
        <v/>
      </c>
      <c r="G329" s="109" t="str">
        <f t="shared" si="14"/>
        <v/>
      </c>
    </row>
    <row r="330" spans="1:7" outlineLevel="1" x14ac:dyDescent="0.25">
      <c r="A330" s="95" t="s">
        <v>843</v>
      </c>
      <c r="B330" s="112" t="s">
        <v>737</v>
      </c>
      <c r="F330" s="109" t="str">
        <f t="shared" si="13"/>
        <v/>
      </c>
      <c r="G330" s="109" t="str">
        <f t="shared" si="14"/>
        <v/>
      </c>
    </row>
    <row r="331" spans="1:7" outlineLevel="1" x14ac:dyDescent="0.25">
      <c r="A331" s="95" t="s">
        <v>844</v>
      </c>
      <c r="B331" s="112" t="s">
        <v>739</v>
      </c>
      <c r="F331" s="109" t="str">
        <f t="shared" si="13"/>
        <v/>
      </c>
      <c r="G331" s="109" t="str">
        <f t="shared" si="14"/>
        <v/>
      </c>
    </row>
    <row r="332" spans="1:7" outlineLevel="1" x14ac:dyDescent="0.25">
      <c r="A332" s="95" t="s">
        <v>845</v>
      </c>
      <c r="B332" s="112" t="s">
        <v>741</v>
      </c>
      <c r="F332" s="109" t="str">
        <f t="shared" si="13"/>
        <v/>
      </c>
      <c r="G332" s="109" t="str">
        <f t="shared" si="14"/>
        <v/>
      </c>
    </row>
    <row r="333" spans="1:7" outlineLevel="1" x14ac:dyDescent="0.25">
      <c r="A333" s="95" t="s">
        <v>846</v>
      </c>
      <c r="B333" s="112" t="s">
        <v>743</v>
      </c>
      <c r="F333" s="109" t="str">
        <f t="shared" si="13"/>
        <v/>
      </c>
      <c r="G333" s="109" t="str">
        <f t="shared" si="14"/>
        <v/>
      </c>
    </row>
    <row r="334" spans="1:7" outlineLevel="1" x14ac:dyDescent="0.25">
      <c r="A334" s="95" t="s">
        <v>847</v>
      </c>
      <c r="B334" s="112" t="s">
        <v>745</v>
      </c>
      <c r="F334" s="109" t="str">
        <f t="shared" si="13"/>
        <v/>
      </c>
      <c r="G334" s="109" t="str">
        <f t="shared" si="14"/>
        <v/>
      </c>
    </row>
    <row r="335" spans="1:7" outlineLevel="1" x14ac:dyDescent="0.25">
      <c r="A335" s="95" t="s">
        <v>848</v>
      </c>
      <c r="B335" s="112"/>
      <c r="F335" s="109"/>
      <c r="G335" s="109"/>
    </row>
    <row r="336" spans="1:7" outlineLevel="1" x14ac:dyDescent="0.25">
      <c r="A336" s="95" t="s">
        <v>849</v>
      </c>
      <c r="B336" s="112"/>
      <c r="F336" s="109"/>
      <c r="G336" s="109"/>
    </row>
    <row r="337" spans="1:7" outlineLevel="1" x14ac:dyDescent="0.25">
      <c r="A337" s="95" t="s">
        <v>850</v>
      </c>
      <c r="B337" s="112"/>
      <c r="F337" s="111"/>
      <c r="G337" s="111"/>
    </row>
    <row r="338" spans="1:7" ht="15" customHeight="1" x14ac:dyDescent="0.25">
      <c r="A338" s="106"/>
      <c r="B338" s="107" t="s">
        <v>851</v>
      </c>
      <c r="C338" s="106" t="s">
        <v>682</v>
      </c>
      <c r="D338" s="106" t="s">
        <v>683</v>
      </c>
      <c r="E338" s="106"/>
      <c r="F338" s="106" t="s">
        <v>511</v>
      </c>
      <c r="G338" s="106" t="s">
        <v>684</v>
      </c>
    </row>
    <row r="339" spans="1:7" x14ac:dyDescent="0.25">
      <c r="A339" s="95" t="s">
        <v>852</v>
      </c>
      <c r="B339" s="95" t="s">
        <v>715</v>
      </c>
      <c r="C339" s="474" t="s">
        <v>948</v>
      </c>
      <c r="G339" s="95"/>
    </row>
    <row r="340" spans="1:7" x14ac:dyDescent="0.25">
      <c r="G340" s="95"/>
    </row>
    <row r="341" spans="1:7" x14ac:dyDescent="0.25">
      <c r="B341" s="116" t="s">
        <v>716</v>
      </c>
      <c r="G341" s="95"/>
    </row>
    <row r="342" spans="1:7" x14ac:dyDescent="0.25">
      <c r="A342" s="95" t="s">
        <v>853</v>
      </c>
      <c r="B342" s="95" t="s">
        <v>718</v>
      </c>
      <c r="C342" s="95" t="s">
        <v>948</v>
      </c>
      <c r="D342" s="95" t="s">
        <v>948</v>
      </c>
      <c r="F342" s="109" t="str">
        <f>IF($C$350=0,"",IF(C342="[Mark as ND1 if not relevant]","",C342/$C$350))</f>
        <v/>
      </c>
      <c r="G342" s="109" t="str">
        <f>IF($D$350=0,"",IF(D342="[Mark as ND1 if not relevant]","",D342/$D$350))</f>
        <v/>
      </c>
    </row>
    <row r="343" spans="1:7" x14ac:dyDescent="0.25">
      <c r="A343" s="95" t="s">
        <v>854</v>
      </c>
      <c r="B343" s="95" t="s">
        <v>720</v>
      </c>
      <c r="C343" s="95" t="s">
        <v>948</v>
      </c>
      <c r="D343" s="95" t="s">
        <v>948</v>
      </c>
      <c r="F343" s="109" t="str">
        <f t="shared" ref="F343:F349" si="15">IF($C$350=0,"",IF(C343="[Mark as ND1 if not relevant]","",C343/$C$350))</f>
        <v/>
      </c>
      <c r="G343" s="109" t="str">
        <f t="shared" ref="G343:G349" si="16">IF($D$350=0,"",IF(D343="[Mark as ND1 if not relevant]","",D343/$D$350))</f>
        <v/>
      </c>
    </row>
    <row r="344" spans="1:7" x14ac:dyDescent="0.25">
      <c r="A344" s="95" t="s">
        <v>855</v>
      </c>
      <c r="B344" s="95" t="s">
        <v>722</v>
      </c>
      <c r="C344" s="95" t="s">
        <v>948</v>
      </c>
      <c r="D344" s="95" t="s">
        <v>948</v>
      </c>
      <c r="F344" s="109" t="str">
        <f t="shared" si="15"/>
        <v/>
      </c>
      <c r="G344" s="109" t="str">
        <f t="shared" si="16"/>
        <v/>
      </c>
    </row>
    <row r="345" spans="1:7" x14ac:dyDescent="0.25">
      <c r="A345" s="95" t="s">
        <v>856</v>
      </c>
      <c r="B345" s="95" t="s">
        <v>724</v>
      </c>
      <c r="C345" s="95" t="s">
        <v>948</v>
      </c>
      <c r="D345" s="95" t="s">
        <v>948</v>
      </c>
      <c r="F345" s="109" t="str">
        <f t="shared" si="15"/>
        <v/>
      </c>
      <c r="G345" s="109" t="str">
        <f t="shared" si="16"/>
        <v/>
      </c>
    </row>
    <row r="346" spans="1:7" x14ac:dyDescent="0.25">
      <c r="A346" s="95" t="s">
        <v>857</v>
      </c>
      <c r="B346" s="95" t="s">
        <v>726</v>
      </c>
      <c r="C346" s="95" t="s">
        <v>948</v>
      </c>
      <c r="D346" s="95" t="s">
        <v>948</v>
      </c>
      <c r="F346" s="109" t="str">
        <f t="shared" si="15"/>
        <v/>
      </c>
      <c r="G346" s="109" t="str">
        <f t="shared" si="16"/>
        <v/>
      </c>
    </row>
    <row r="347" spans="1:7" x14ac:dyDescent="0.25">
      <c r="A347" s="95" t="s">
        <v>858</v>
      </c>
      <c r="B347" s="95" t="s">
        <v>728</v>
      </c>
      <c r="C347" s="95" t="s">
        <v>948</v>
      </c>
      <c r="D347" s="95" t="s">
        <v>948</v>
      </c>
      <c r="F347" s="109" t="str">
        <f t="shared" si="15"/>
        <v/>
      </c>
      <c r="G347" s="109" t="str">
        <f t="shared" si="16"/>
        <v/>
      </c>
    </row>
    <row r="348" spans="1:7" x14ac:dyDescent="0.25">
      <c r="A348" s="95" t="s">
        <v>859</v>
      </c>
      <c r="B348" s="95" t="s">
        <v>730</v>
      </c>
      <c r="C348" s="95" t="s">
        <v>948</v>
      </c>
      <c r="D348" s="95" t="s">
        <v>948</v>
      </c>
      <c r="F348" s="109" t="str">
        <f t="shared" si="15"/>
        <v/>
      </c>
      <c r="G348" s="109" t="str">
        <f t="shared" si="16"/>
        <v/>
      </c>
    </row>
    <row r="349" spans="1:7" x14ac:dyDescent="0.25">
      <c r="A349" s="95" t="s">
        <v>860</v>
      </c>
      <c r="B349" s="95" t="s">
        <v>732</v>
      </c>
      <c r="C349" s="95" t="s">
        <v>948</v>
      </c>
      <c r="D349" s="95" t="s">
        <v>948</v>
      </c>
      <c r="F349" s="109" t="str">
        <f t="shared" si="15"/>
        <v/>
      </c>
      <c r="G349" s="109" t="str">
        <f t="shared" si="16"/>
        <v/>
      </c>
    </row>
    <row r="350" spans="1:7" x14ac:dyDescent="0.25">
      <c r="A350" s="95" t="s">
        <v>861</v>
      </c>
      <c r="B350" s="125" t="s">
        <v>92</v>
      </c>
      <c r="C350" s="95">
        <f>SUM(C342:C349)</f>
        <v>0</v>
      </c>
      <c r="D350" s="95">
        <f>SUM(D342:D349)</f>
        <v>0</v>
      </c>
      <c r="F350" s="111">
        <f>SUM(F342:F349)</f>
        <v>0</v>
      </c>
      <c r="G350" s="111">
        <f>SUM(G342:G349)</f>
        <v>0</v>
      </c>
    </row>
    <row r="351" spans="1:7" outlineLevel="1" x14ac:dyDescent="0.25">
      <c r="A351" s="95" t="s">
        <v>862</v>
      </c>
      <c r="B351" s="112" t="s">
        <v>735</v>
      </c>
      <c r="F351" s="109" t="str">
        <f t="shared" ref="F351:F356" si="17">IF($C$350=0,"",IF(C351="[for completion]","",C351/$C$350))</f>
        <v/>
      </c>
      <c r="G351" s="109" t="str">
        <f t="shared" ref="G351:G356" si="18">IF($D$350=0,"",IF(D351="[for completion]","",D351/$D$350))</f>
        <v/>
      </c>
    </row>
    <row r="352" spans="1:7" outlineLevel="1" x14ac:dyDescent="0.25">
      <c r="A352" s="95" t="s">
        <v>863</v>
      </c>
      <c r="B352" s="112" t="s">
        <v>737</v>
      </c>
      <c r="F352" s="109" t="str">
        <f t="shared" si="17"/>
        <v/>
      </c>
      <c r="G352" s="109" t="str">
        <f t="shared" si="18"/>
        <v/>
      </c>
    </row>
    <row r="353" spans="1:7" outlineLevel="1" x14ac:dyDescent="0.25">
      <c r="A353" s="95" t="s">
        <v>864</v>
      </c>
      <c r="B353" s="112" t="s">
        <v>739</v>
      </c>
      <c r="F353" s="109" t="str">
        <f t="shared" si="17"/>
        <v/>
      </c>
      <c r="G353" s="109" t="str">
        <f t="shared" si="18"/>
        <v/>
      </c>
    </row>
    <row r="354" spans="1:7" outlineLevel="1" x14ac:dyDescent="0.25">
      <c r="A354" s="95" t="s">
        <v>865</v>
      </c>
      <c r="B354" s="112" t="s">
        <v>741</v>
      </c>
      <c r="F354" s="109" t="str">
        <f t="shared" si="17"/>
        <v/>
      </c>
      <c r="G354" s="109" t="str">
        <f t="shared" si="18"/>
        <v/>
      </c>
    </row>
    <row r="355" spans="1:7" outlineLevel="1" x14ac:dyDescent="0.25">
      <c r="A355" s="95" t="s">
        <v>866</v>
      </c>
      <c r="B355" s="112" t="s">
        <v>743</v>
      </c>
      <c r="F355" s="109" t="str">
        <f t="shared" si="17"/>
        <v/>
      </c>
      <c r="G355" s="109" t="str">
        <f t="shared" si="18"/>
        <v/>
      </c>
    </row>
    <row r="356" spans="1:7" outlineLevel="1" x14ac:dyDescent="0.25">
      <c r="A356" s="95" t="s">
        <v>867</v>
      </c>
      <c r="B356" s="112" t="s">
        <v>745</v>
      </c>
      <c r="F356" s="109" t="str">
        <f t="shared" si="17"/>
        <v/>
      </c>
      <c r="G356" s="109" t="str">
        <f t="shared" si="18"/>
        <v/>
      </c>
    </row>
    <row r="357" spans="1:7" outlineLevel="1" x14ac:dyDescent="0.25">
      <c r="A357" s="95" t="s">
        <v>868</v>
      </c>
      <c r="B357" s="112"/>
      <c r="F357" s="109"/>
      <c r="G357" s="109"/>
    </row>
    <row r="358" spans="1:7" outlineLevel="1" x14ac:dyDescent="0.25">
      <c r="A358" s="95" t="s">
        <v>869</v>
      </c>
      <c r="B358" s="112"/>
      <c r="F358" s="109"/>
      <c r="G358" s="109"/>
    </row>
    <row r="359" spans="1:7" outlineLevel="1" x14ac:dyDescent="0.25">
      <c r="A359" s="95" t="s">
        <v>870</v>
      </c>
      <c r="B359" s="112"/>
      <c r="F359" s="109"/>
      <c r="G359" s="111"/>
    </row>
    <row r="360" spans="1:7" ht="15" customHeight="1" x14ac:dyDescent="0.25">
      <c r="A360" s="106"/>
      <c r="B360" s="107" t="s">
        <v>871</v>
      </c>
      <c r="C360" s="106" t="s">
        <v>872</v>
      </c>
      <c r="D360" s="106"/>
      <c r="E360" s="106"/>
      <c r="F360" s="106"/>
      <c r="G360" s="108"/>
    </row>
    <row r="361" spans="1:7" x14ac:dyDescent="0.25">
      <c r="A361" s="95" t="s">
        <v>873</v>
      </c>
      <c r="B361" s="116" t="s">
        <v>874</v>
      </c>
      <c r="C361" s="129" t="s">
        <v>948</v>
      </c>
      <c r="G361" s="95"/>
    </row>
    <row r="362" spans="1:7" x14ac:dyDescent="0.25">
      <c r="A362" s="95" t="s">
        <v>875</v>
      </c>
      <c r="B362" s="116" t="s">
        <v>876</v>
      </c>
      <c r="C362" s="129" t="s">
        <v>948</v>
      </c>
      <c r="G362" s="95"/>
    </row>
    <row r="363" spans="1:7" x14ac:dyDescent="0.25">
      <c r="A363" s="95" t="s">
        <v>877</v>
      </c>
      <c r="B363" s="116" t="s">
        <v>878</v>
      </c>
      <c r="C363" s="129" t="s">
        <v>948</v>
      </c>
      <c r="G363" s="95"/>
    </row>
    <row r="364" spans="1:7" x14ac:dyDescent="0.25">
      <c r="A364" s="95" t="s">
        <v>879</v>
      </c>
      <c r="B364" s="116" t="s">
        <v>880</v>
      </c>
      <c r="C364" s="129" t="s">
        <v>948</v>
      </c>
      <c r="G364" s="95"/>
    </row>
    <row r="365" spans="1:7" x14ac:dyDescent="0.25">
      <c r="A365" s="95" t="s">
        <v>881</v>
      </c>
      <c r="B365" s="116" t="s">
        <v>882</v>
      </c>
      <c r="C365" s="129" t="s">
        <v>948</v>
      </c>
      <c r="G365" s="95"/>
    </row>
    <row r="366" spans="1:7" x14ac:dyDescent="0.25">
      <c r="A366" s="95" t="s">
        <v>883</v>
      </c>
      <c r="B366" s="116" t="s">
        <v>884</v>
      </c>
      <c r="C366" s="129" t="s">
        <v>948</v>
      </c>
      <c r="G366" s="95"/>
    </row>
    <row r="367" spans="1:7" x14ac:dyDescent="0.25">
      <c r="A367" s="95" t="s">
        <v>885</v>
      </c>
      <c r="B367" s="116" t="s">
        <v>886</v>
      </c>
      <c r="C367" s="129" t="s">
        <v>948</v>
      </c>
      <c r="G367" s="95"/>
    </row>
    <row r="368" spans="1:7" x14ac:dyDescent="0.25">
      <c r="A368" s="95" t="s">
        <v>887</v>
      </c>
      <c r="B368" s="116" t="s">
        <v>888</v>
      </c>
      <c r="C368" s="129" t="s">
        <v>948</v>
      </c>
      <c r="G368" s="95"/>
    </row>
    <row r="369" spans="1:7" x14ac:dyDescent="0.25">
      <c r="A369" s="95" t="s">
        <v>889</v>
      </c>
      <c r="B369" s="116" t="s">
        <v>890</v>
      </c>
      <c r="C369" s="129" t="s">
        <v>948</v>
      </c>
      <c r="G369" s="95"/>
    </row>
    <row r="370" spans="1:7" x14ac:dyDescent="0.25">
      <c r="A370" s="95" t="s">
        <v>891</v>
      </c>
      <c r="B370" s="116" t="s">
        <v>90</v>
      </c>
      <c r="C370" s="129" t="s">
        <v>948</v>
      </c>
      <c r="G370" s="95"/>
    </row>
    <row r="371" spans="1:7" outlineLevel="1" x14ac:dyDescent="0.25">
      <c r="A371" s="95" t="s">
        <v>892</v>
      </c>
      <c r="B371" s="112" t="s">
        <v>893</v>
      </c>
      <c r="C371" s="129"/>
      <c r="G371" s="95"/>
    </row>
    <row r="372" spans="1:7" outlineLevel="1" x14ac:dyDescent="0.25">
      <c r="A372" s="95" t="s">
        <v>894</v>
      </c>
      <c r="B372" s="112" t="s">
        <v>94</v>
      </c>
      <c r="C372" s="129"/>
      <c r="G372" s="95"/>
    </row>
    <row r="373" spans="1:7" outlineLevel="1" x14ac:dyDescent="0.25">
      <c r="A373" s="95" t="s">
        <v>895</v>
      </c>
      <c r="B373" s="112" t="s">
        <v>94</v>
      </c>
      <c r="C373" s="129"/>
      <c r="G373" s="95"/>
    </row>
    <row r="374" spans="1:7" outlineLevel="1" x14ac:dyDescent="0.25">
      <c r="A374" s="95" t="s">
        <v>896</v>
      </c>
      <c r="B374" s="112" t="s">
        <v>94</v>
      </c>
      <c r="C374" s="129"/>
      <c r="G374" s="95"/>
    </row>
    <row r="375" spans="1:7" outlineLevel="1" x14ac:dyDescent="0.25">
      <c r="A375" s="95" t="s">
        <v>897</v>
      </c>
      <c r="B375" s="112" t="s">
        <v>94</v>
      </c>
      <c r="C375" s="129"/>
      <c r="G375" s="95"/>
    </row>
    <row r="376" spans="1:7" outlineLevel="1" x14ac:dyDescent="0.25">
      <c r="A376" s="95" t="s">
        <v>898</v>
      </c>
      <c r="B376" s="112" t="s">
        <v>94</v>
      </c>
      <c r="C376" s="129"/>
      <c r="G376" s="95"/>
    </row>
    <row r="377" spans="1:7" outlineLevel="1" x14ac:dyDescent="0.25">
      <c r="A377" s="95" t="s">
        <v>899</v>
      </c>
      <c r="B377" s="112" t="s">
        <v>94</v>
      </c>
      <c r="C377" s="129"/>
      <c r="G377" s="95"/>
    </row>
    <row r="378" spans="1:7" outlineLevel="1" x14ac:dyDescent="0.25">
      <c r="A378" s="95" t="s">
        <v>900</v>
      </c>
      <c r="B378" s="112" t="s">
        <v>94</v>
      </c>
      <c r="C378" s="129"/>
      <c r="G378" s="95"/>
    </row>
    <row r="379" spans="1:7" outlineLevel="1" x14ac:dyDescent="0.25">
      <c r="A379" s="95" t="s">
        <v>901</v>
      </c>
      <c r="B379" s="112" t="s">
        <v>94</v>
      </c>
      <c r="C379" s="129"/>
      <c r="G379" s="95"/>
    </row>
    <row r="380" spans="1:7" outlineLevel="1" x14ac:dyDescent="0.25">
      <c r="A380" s="95" t="s">
        <v>902</v>
      </c>
      <c r="B380" s="112" t="s">
        <v>94</v>
      </c>
      <c r="C380" s="129"/>
      <c r="G380" s="95"/>
    </row>
    <row r="381" spans="1:7" outlineLevel="1" x14ac:dyDescent="0.25">
      <c r="A381" s="95" t="s">
        <v>903</v>
      </c>
      <c r="B381" s="112" t="s">
        <v>94</v>
      </c>
      <c r="C381" s="129"/>
      <c r="G381" s="95"/>
    </row>
    <row r="382" spans="1:7" outlineLevel="1" x14ac:dyDescent="0.25">
      <c r="A382" s="95" t="s">
        <v>904</v>
      </c>
      <c r="B382" s="112" t="s">
        <v>94</v>
      </c>
      <c r="C382" s="129"/>
    </row>
    <row r="383" spans="1:7" outlineLevel="1" x14ac:dyDescent="0.25">
      <c r="A383" s="95" t="s">
        <v>905</v>
      </c>
      <c r="B383" s="112" t="s">
        <v>94</v>
      </c>
      <c r="C383" s="129"/>
    </row>
    <row r="384" spans="1:7" outlineLevel="1" x14ac:dyDescent="0.25">
      <c r="A384" s="95" t="s">
        <v>906</v>
      </c>
      <c r="B384" s="112" t="s">
        <v>94</v>
      </c>
      <c r="C384" s="129"/>
    </row>
    <row r="385" spans="1:3" outlineLevel="1" x14ac:dyDescent="0.25">
      <c r="A385" s="95" t="s">
        <v>907</v>
      </c>
      <c r="B385" s="112" t="s">
        <v>94</v>
      </c>
      <c r="C385" s="129"/>
    </row>
    <row r="386" spans="1:3" outlineLevel="1" x14ac:dyDescent="0.25">
      <c r="A386" s="95" t="s">
        <v>908</v>
      </c>
      <c r="B386" s="112" t="s">
        <v>94</v>
      </c>
      <c r="C386" s="129"/>
    </row>
    <row r="387" spans="1:3" outlineLevel="1" x14ac:dyDescent="0.25">
      <c r="A387" s="95" t="s">
        <v>909</v>
      </c>
      <c r="B387" s="112" t="s">
        <v>94</v>
      </c>
      <c r="C387" s="129"/>
    </row>
    <row r="388" spans="1:3" x14ac:dyDescent="0.25">
      <c r="C388" s="129"/>
    </row>
    <row r="389" spans="1:3" x14ac:dyDescent="0.25">
      <c r="C389" s="129"/>
    </row>
    <row r="390" spans="1:3" x14ac:dyDescent="0.25">
      <c r="C390" s="129"/>
    </row>
    <row r="391" spans="1:3" x14ac:dyDescent="0.25">
      <c r="C391" s="129"/>
    </row>
    <row r="392" spans="1:3" x14ac:dyDescent="0.25">
      <c r="C392" s="129"/>
    </row>
    <row r="393" spans="1:3" x14ac:dyDescent="0.25">
      <c r="C393" s="12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11" sqref="B11"/>
    </sheetView>
  </sheetViews>
  <sheetFormatPr defaultColWidth="11.42578125" defaultRowHeight="15" outlineLevelRow="1" x14ac:dyDescent="0.25"/>
  <cols>
    <col min="1" max="1" width="16.28515625" customWidth="1"/>
    <col min="2" max="2" width="89.85546875" style="22" bestFit="1" customWidth="1"/>
    <col min="3" max="3" width="137.28515625" style="2" customWidth="1"/>
    <col min="4" max="13" width="11.42578125" style="2"/>
  </cols>
  <sheetData>
    <row r="1" spans="1:13" s="135" customFormat="1" ht="31.5" x14ac:dyDescent="0.25">
      <c r="A1" s="133" t="s">
        <v>910</v>
      </c>
      <c r="B1" s="133"/>
      <c r="C1" s="140" t="s">
        <v>1170</v>
      </c>
      <c r="D1" s="15"/>
      <c r="E1" s="15"/>
      <c r="F1" s="15"/>
      <c r="G1" s="15"/>
      <c r="H1" s="15"/>
      <c r="I1" s="15"/>
      <c r="J1" s="15"/>
      <c r="K1" s="15"/>
      <c r="L1" s="15"/>
      <c r="M1" s="15"/>
    </row>
    <row r="2" spans="1:13" x14ac:dyDescent="0.25">
      <c r="B2" s="20"/>
      <c r="C2" s="20"/>
    </row>
    <row r="3" spans="1:13" x14ac:dyDescent="0.25">
      <c r="A3" s="71" t="s">
        <v>911</v>
      </c>
      <c r="B3" s="72"/>
      <c r="C3" s="20"/>
    </row>
    <row r="4" spans="1:13" x14ac:dyDescent="0.25">
      <c r="C4" s="20"/>
    </row>
    <row r="5" spans="1:13" ht="37.5" x14ac:dyDescent="0.25">
      <c r="A5" s="33" t="s">
        <v>28</v>
      </c>
      <c r="B5" s="33" t="s">
        <v>912</v>
      </c>
      <c r="C5" s="73" t="s">
        <v>1184</v>
      </c>
    </row>
    <row r="6" spans="1:13" ht="228.75" customHeight="1" x14ac:dyDescent="0.25">
      <c r="A6" s="1" t="s">
        <v>913</v>
      </c>
      <c r="B6" s="36" t="s">
        <v>914</v>
      </c>
      <c r="C6" s="22" t="s">
        <v>1503</v>
      </c>
    </row>
    <row r="7" spans="1:13" ht="54" customHeight="1" x14ac:dyDescent="0.25">
      <c r="A7" s="1" t="s">
        <v>915</v>
      </c>
      <c r="B7" s="36" t="s">
        <v>916</v>
      </c>
      <c r="C7" s="22" t="s">
        <v>1504</v>
      </c>
    </row>
    <row r="8" spans="1:13" ht="73.5" customHeight="1" x14ac:dyDescent="0.25">
      <c r="A8" s="1" t="s">
        <v>917</v>
      </c>
      <c r="B8" s="36" t="s">
        <v>918</v>
      </c>
      <c r="C8" s="477" t="s">
        <v>1505</v>
      </c>
    </row>
    <row r="9" spans="1:13" ht="30" x14ac:dyDescent="0.25">
      <c r="A9" s="1" t="s">
        <v>919</v>
      </c>
      <c r="B9" s="36" t="s">
        <v>920</v>
      </c>
      <c r="C9" s="478" t="s">
        <v>1506</v>
      </c>
    </row>
    <row r="10" spans="1:13" ht="44.25" customHeight="1" x14ac:dyDescent="0.25">
      <c r="A10" s="1" t="s">
        <v>921</v>
      </c>
      <c r="B10" s="36" t="s">
        <v>1139</v>
      </c>
      <c r="C10" s="479" t="s">
        <v>1507</v>
      </c>
    </row>
    <row r="11" spans="1:13" ht="117" customHeight="1" x14ac:dyDescent="0.25">
      <c r="A11" s="1" t="s">
        <v>922</v>
      </c>
      <c r="B11" s="36" t="s">
        <v>923</v>
      </c>
      <c r="C11" s="480" t="s">
        <v>1508</v>
      </c>
    </row>
    <row r="12" spans="1:13" x14ac:dyDescent="0.25">
      <c r="A12" s="1" t="s">
        <v>924</v>
      </c>
      <c r="B12" s="36" t="s">
        <v>925</v>
      </c>
      <c r="C12" s="481" t="s">
        <v>1509</v>
      </c>
    </row>
    <row r="13" spans="1:13" ht="98.25" customHeight="1" x14ac:dyDescent="0.25">
      <c r="A13" s="1" t="s">
        <v>926</v>
      </c>
      <c r="B13" s="36" t="s">
        <v>927</v>
      </c>
      <c r="C13" s="482" t="s">
        <v>1510</v>
      </c>
    </row>
    <row r="14" spans="1:13" ht="73.5" customHeight="1" x14ac:dyDescent="0.25">
      <c r="A14" s="1" t="s">
        <v>928</v>
      </c>
      <c r="B14" s="36" t="s">
        <v>929</v>
      </c>
      <c r="C14" s="483" t="s">
        <v>1511</v>
      </c>
    </row>
    <row r="15" spans="1:13" x14ac:dyDescent="0.25">
      <c r="A15" s="1" t="s">
        <v>930</v>
      </c>
      <c r="B15" s="36" t="s">
        <v>931</v>
      </c>
      <c r="C15" s="484" t="s">
        <v>1512</v>
      </c>
    </row>
    <row r="16" spans="1:13" ht="30" x14ac:dyDescent="0.25">
      <c r="A16" s="1" t="s">
        <v>932</v>
      </c>
      <c r="B16" s="40" t="s">
        <v>933</v>
      </c>
      <c r="C16" s="485" t="s">
        <v>1513</v>
      </c>
    </row>
    <row r="17" spans="1:3" ht="121.5" customHeight="1" x14ac:dyDescent="0.25">
      <c r="A17" s="1" t="s">
        <v>934</v>
      </c>
      <c r="B17" s="40" t="s">
        <v>935</v>
      </c>
      <c r="C17" s="486" t="s">
        <v>1514</v>
      </c>
    </row>
    <row r="18" spans="1:3" x14ac:dyDescent="0.25">
      <c r="A18" s="1" t="s">
        <v>936</v>
      </c>
      <c r="B18" s="40" t="s">
        <v>937</v>
      </c>
      <c r="C18" s="22" t="s">
        <v>1515</v>
      </c>
    </row>
    <row r="19" spans="1:3" outlineLevel="1" x14ac:dyDescent="0.25">
      <c r="A19" s="1" t="s">
        <v>938</v>
      </c>
      <c r="B19" s="37" t="s">
        <v>939</v>
      </c>
      <c r="C19" s="22" t="s">
        <v>1516</v>
      </c>
    </row>
    <row r="20" spans="1:3" outlineLevel="1" x14ac:dyDescent="0.25">
      <c r="A20" s="1" t="s">
        <v>940</v>
      </c>
      <c r="B20" s="490"/>
      <c r="C20" s="489"/>
    </row>
    <row r="21" spans="1:3" outlineLevel="1" x14ac:dyDescent="0.25">
      <c r="A21" s="1" t="s">
        <v>941</v>
      </c>
      <c r="B21" s="490"/>
      <c r="C21" s="489"/>
    </row>
    <row r="22" spans="1:3" outlineLevel="1" x14ac:dyDescent="0.25">
      <c r="A22" s="1" t="s">
        <v>942</v>
      </c>
      <c r="B22" s="70"/>
      <c r="C22" s="22"/>
    </row>
    <row r="23" spans="1:3" outlineLevel="1" x14ac:dyDescent="0.25">
      <c r="A23" s="1" t="s">
        <v>943</v>
      </c>
      <c r="B23" s="70"/>
      <c r="C23" s="22"/>
    </row>
    <row r="24" spans="1:3" ht="18.75" x14ac:dyDescent="0.25">
      <c r="A24" s="33"/>
      <c r="B24" s="33" t="s">
        <v>944</v>
      </c>
      <c r="C24" s="73" t="s">
        <v>945</v>
      </c>
    </row>
    <row r="25" spans="1:3" x14ac:dyDescent="0.25">
      <c r="A25" s="1" t="s">
        <v>946</v>
      </c>
      <c r="B25" s="40" t="s">
        <v>947</v>
      </c>
      <c r="C25" s="22" t="s">
        <v>948</v>
      </c>
    </row>
    <row r="26" spans="1:3" x14ac:dyDescent="0.25">
      <c r="A26" s="1" t="s">
        <v>949</v>
      </c>
      <c r="B26" s="40" t="s">
        <v>950</v>
      </c>
      <c r="C26" s="22" t="s">
        <v>951</v>
      </c>
    </row>
    <row r="27" spans="1:3" x14ac:dyDescent="0.25">
      <c r="A27" s="1" t="s">
        <v>952</v>
      </c>
      <c r="B27" s="40" t="s">
        <v>953</v>
      </c>
      <c r="C27" s="22" t="s">
        <v>954</v>
      </c>
    </row>
    <row r="28" spans="1:3" outlineLevel="1" x14ac:dyDescent="0.25">
      <c r="A28" s="1" t="s">
        <v>955</v>
      </c>
      <c r="B28" s="39"/>
      <c r="C28" s="22"/>
    </row>
    <row r="29" spans="1:3" outlineLevel="1" x14ac:dyDescent="0.25">
      <c r="A29" s="1" t="s">
        <v>956</v>
      </c>
      <c r="B29" s="39"/>
      <c r="C29" s="22"/>
    </row>
    <row r="30" spans="1:3" outlineLevel="1" x14ac:dyDescent="0.25">
      <c r="A30" s="1" t="s">
        <v>1169</v>
      </c>
      <c r="B30" s="40"/>
      <c r="C30" s="22"/>
    </row>
    <row r="31" spans="1:3" ht="18.75" x14ac:dyDescent="0.25">
      <c r="A31" s="33"/>
      <c r="B31" s="33" t="s">
        <v>957</v>
      </c>
      <c r="C31" s="73" t="s">
        <v>1184</v>
      </c>
    </row>
    <row r="32" spans="1:3" ht="213" customHeight="1" x14ac:dyDescent="0.25">
      <c r="A32" s="1" t="s">
        <v>958</v>
      </c>
      <c r="B32" s="36" t="s">
        <v>1290</v>
      </c>
      <c r="C32" s="487" t="s">
        <v>1517</v>
      </c>
    </row>
    <row r="33" spans="1:3" ht="204.75" customHeight="1" x14ac:dyDescent="0.25">
      <c r="A33" s="1" t="s">
        <v>959</v>
      </c>
      <c r="B33" s="488" t="s">
        <v>1518</v>
      </c>
      <c r="C33" s="491" t="s">
        <v>1519</v>
      </c>
    </row>
    <row r="34" spans="1:3" x14ac:dyDescent="0.25">
      <c r="A34" s="1" t="s">
        <v>960</v>
      </c>
      <c r="B34" s="39"/>
    </row>
    <row r="35" spans="1:3" x14ac:dyDescent="0.25">
      <c r="A35" s="1" t="s">
        <v>961</v>
      </c>
      <c r="B35" s="39"/>
    </row>
    <row r="36" spans="1:3" x14ac:dyDescent="0.25">
      <c r="A36" s="1" t="s">
        <v>962</v>
      </c>
      <c r="B36" s="39"/>
    </row>
    <row r="37" spans="1:3" x14ac:dyDescent="0.25">
      <c r="A37" s="1" t="s">
        <v>963</v>
      </c>
      <c r="B37" s="39"/>
    </row>
    <row r="38" spans="1:3" x14ac:dyDescent="0.25">
      <c r="B38" s="39"/>
    </row>
    <row r="39" spans="1:3" x14ac:dyDescent="0.25">
      <c r="A39" s="501" t="s">
        <v>1520</v>
      </c>
      <c r="B39" s="39"/>
    </row>
    <row r="40" spans="1:3" x14ac:dyDescent="0.25">
      <c r="A40" s="501" t="s">
        <v>1521</v>
      </c>
      <c r="B40" s="39"/>
    </row>
    <row r="41" spans="1:3" x14ac:dyDescent="0.25">
      <c r="A41" s="501" t="s">
        <v>1522</v>
      </c>
      <c r="B41" s="39"/>
    </row>
    <row r="42" spans="1:3" x14ac:dyDescent="0.25">
      <c r="B42" s="39"/>
    </row>
    <row r="43" spans="1:3" x14ac:dyDescent="0.25">
      <c r="B43" s="39"/>
    </row>
    <row r="44" spans="1:3" x14ac:dyDescent="0.25">
      <c r="B44" s="39"/>
    </row>
    <row r="45" spans="1:3" x14ac:dyDescent="0.25">
      <c r="B45" s="39"/>
    </row>
    <row r="46" spans="1:3" x14ac:dyDescent="0.25">
      <c r="B46" s="39"/>
    </row>
    <row r="47" spans="1:3" x14ac:dyDescent="0.25">
      <c r="B47" s="39"/>
    </row>
    <row r="48" spans="1:3" x14ac:dyDescent="0.25">
      <c r="B48" s="39"/>
    </row>
    <row r="49" spans="2:2" x14ac:dyDescent="0.25">
      <c r="B49" s="39"/>
    </row>
    <row r="50" spans="2:2" x14ac:dyDescent="0.25">
      <c r="B50" s="39"/>
    </row>
    <row r="51" spans="2:2" x14ac:dyDescent="0.25">
      <c r="B51" s="39"/>
    </row>
    <row r="52" spans="2:2" x14ac:dyDescent="0.25">
      <c r="B52" s="39"/>
    </row>
    <row r="53" spans="2:2" x14ac:dyDescent="0.25">
      <c r="B53" s="39"/>
    </row>
    <row r="54" spans="2:2" x14ac:dyDescent="0.25">
      <c r="B54" s="39"/>
    </row>
    <row r="55" spans="2:2" x14ac:dyDescent="0.25">
      <c r="B55" s="39"/>
    </row>
    <row r="56" spans="2:2" x14ac:dyDescent="0.25">
      <c r="B56" s="39"/>
    </row>
    <row r="57" spans="2:2" x14ac:dyDescent="0.25">
      <c r="B57" s="39"/>
    </row>
    <row r="58" spans="2:2" x14ac:dyDescent="0.25">
      <c r="B58" s="39"/>
    </row>
    <row r="59" spans="2:2" x14ac:dyDescent="0.25">
      <c r="B59" s="39"/>
    </row>
    <row r="60" spans="2:2" x14ac:dyDescent="0.25">
      <c r="B60" s="39"/>
    </row>
    <row r="61" spans="2:2" x14ac:dyDescent="0.25">
      <c r="B61" s="39"/>
    </row>
    <row r="62" spans="2:2" x14ac:dyDescent="0.25">
      <c r="B62" s="39"/>
    </row>
    <row r="63" spans="2:2" x14ac:dyDescent="0.25">
      <c r="B63" s="39"/>
    </row>
    <row r="64" spans="2:2"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18"/>
    </row>
    <row r="102" spans="2:2" x14ac:dyDescent="0.25">
      <c r="B102" s="39"/>
    </row>
    <row r="103" spans="2:2" x14ac:dyDescent="0.25">
      <c r="B103" s="39"/>
    </row>
    <row r="104" spans="2:2" x14ac:dyDescent="0.25">
      <c r="B104" s="39"/>
    </row>
    <row r="105" spans="2:2" x14ac:dyDescent="0.25">
      <c r="B105" s="39"/>
    </row>
    <row r="106" spans="2:2" x14ac:dyDescent="0.25">
      <c r="B106" s="39"/>
    </row>
    <row r="107" spans="2:2" x14ac:dyDescent="0.25">
      <c r="B107" s="39"/>
    </row>
    <row r="108" spans="2:2" x14ac:dyDescent="0.25">
      <c r="B108" s="39"/>
    </row>
    <row r="109" spans="2:2" x14ac:dyDescent="0.25">
      <c r="B109" s="39"/>
    </row>
    <row r="110" spans="2:2" x14ac:dyDescent="0.25">
      <c r="B110" s="39"/>
    </row>
    <row r="111" spans="2:2" x14ac:dyDescent="0.25">
      <c r="B111" s="39"/>
    </row>
    <row r="112" spans="2:2" x14ac:dyDescent="0.25">
      <c r="B112" s="39"/>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20" spans="2:2" x14ac:dyDescent="0.25">
      <c r="B120" s="39"/>
    </row>
    <row r="121" spans="2:2" x14ac:dyDescent="0.25">
      <c r="B121" s="39"/>
    </row>
    <row r="122" spans="2:2" x14ac:dyDescent="0.25">
      <c r="B122" s="39"/>
    </row>
    <row r="127" spans="2:2" x14ac:dyDescent="0.25">
      <c r="B127" s="28"/>
    </row>
    <row r="128" spans="2:2" x14ac:dyDescent="0.25">
      <c r="B128" s="74"/>
    </row>
    <row r="134" spans="2:2" x14ac:dyDescent="0.25">
      <c r="B134" s="40"/>
    </row>
    <row r="135" spans="2:2" x14ac:dyDescent="0.25">
      <c r="B135" s="39"/>
    </row>
    <row r="137" spans="2:2" x14ac:dyDescent="0.25">
      <c r="B137" s="39"/>
    </row>
    <row r="138" spans="2:2" x14ac:dyDescent="0.25">
      <c r="B138" s="39"/>
    </row>
    <row r="139" spans="2:2" x14ac:dyDescent="0.25">
      <c r="B139" s="39"/>
    </row>
    <row r="140" spans="2:2" x14ac:dyDescent="0.25">
      <c r="B140" s="39"/>
    </row>
    <row r="141" spans="2:2" x14ac:dyDescent="0.25">
      <c r="B141" s="39"/>
    </row>
    <row r="142" spans="2:2" x14ac:dyDescent="0.25">
      <c r="B142" s="39"/>
    </row>
    <row r="143" spans="2:2" x14ac:dyDescent="0.25">
      <c r="B143" s="39"/>
    </row>
    <row r="144" spans="2:2" x14ac:dyDescent="0.25">
      <c r="B144" s="39"/>
    </row>
    <row r="145" spans="2:2" x14ac:dyDescent="0.25">
      <c r="B145" s="39"/>
    </row>
    <row r="146" spans="2:2" x14ac:dyDescent="0.25">
      <c r="B146" s="39"/>
    </row>
    <row r="147" spans="2:2" x14ac:dyDescent="0.25">
      <c r="B147" s="39"/>
    </row>
    <row r="148" spans="2:2" x14ac:dyDescent="0.25">
      <c r="B148" s="39"/>
    </row>
    <row r="245" spans="2:2" x14ac:dyDescent="0.25">
      <c r="B245" s="36"/>
    </row>
    <row r="246" spans="2:2" x14ac:dyDescent="0.25">
      <c r="B246" s="39"/>
    </row>
    <row r="247" spans="2:2" x14ac:dyDescent="0.25">
      <c r="B247" s="39"/>
    </row>
    <row r="250" spans="2:2" x14ac:dyDescent="0.25">
      <c r="B250" s="39"/>
    </row>
    <row r="266" spans="2:2" x14ac:dyDescent="0.25">
      <c r="B266" s="36"/>
    </row>
    <row r="296" spans="2:2" x14ac:dyDescent="0.25">
      <c r="B296" s="28"/>
    </row>
    <row r="297" spans="2:2" x14ac:dyDescent="0.25">
      <c r="B297" s="39"/>
    </row>
    <row r="299" spans="2:2" x14ac:dyDescent="0.25">
      <c r="B299" s="39"/>
    </row>
    <row r="300" spans="2:2" x14ac:dyDescent="0.25">
      <c r="B300" s="39"/>
    </row>
    <row r="301" spans="2:2" x14ac:dyDescent="0.25">
      <c r="B301" s="39"/>
    </row>
    <row r="302" spans="2:2" x14ac:dyDescent="0.25">
      <c r="B302" s="39"/>
    </row>
    <row r="303" spans="2:2" x14ac:dyDescent="0.25">
      <c r="B303" s="39"/>
    </row>
    <row r="304" spans="2:2" x14ac:dyDescent="0.25">
      <c r="B304" s="39"/>
    </row>
    <row r="305" spans="2:2" x14ac:dyDescent="0.25">
      <c r="B305" s="39"/>
    </row>
    <row r="306" spans="2:2" x14ac:dyDescent="0.25">
      <c r="B306" s="39"/>
    </row>
    <row r="307" spans="2:2" x14ac:dyDescent="0.25">
      <c r="B307" s="39"/>
    </row>
    <row r="308" spans="2:2" x14ac:dyDescent="0.25">
      <c r="B308" s="39"/>
    </row>
    <row r="309" spans="2:2" x14ac:dyDescent="0.25">
      <c r="B309" s="39"/>
    </row>
    <row r="310" spans="2:2" x14ac:dyDescent="0.25">
      <c r="B310"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32" spans="2:2" x14ac:dyDescent="0.25">
      <c r="B332" s="39"/>
    </row>
    <row r="333" spans="2:2" x14ac:dyDescent="0.25">
      <c r="B333" s="39"/>
    </row>
    <row r="334" spans="2:2" x14ac:dyDescent="0.25">
      <c r="B334" s="39"/>
    </row>
    <row r="335" spans="2:2" x14ac:dyDescent="0.25">
      <c r="B335" s="39"/>
    </row>
    <row r="336" spans="2:2" x14ac:dyDescent="0.25">
      <c r="B336" s="39"/>
    </row>
    <row r="338" spans="2:2" x14ac:dyDescent="0.25">
      <c r="B338" s="39"/>
    </row>
    <row r="341" spans="2:2" x14ac:dyDescent="0.25">
      <c r="B341"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1" spans="2:2" x14ac:dyDescent="0.25">
      <c r="B351" s="39"/>
    </row>
    <row r="352" spans="2:2" x14ac:dyDescent="0.25">
      <c r="B352" s="39"/>
    </row>
    <row r="353" spans="2:2" x14ac:dyDescent="0.25">
      <c r="B353" s="39"/>
    </row>
    <row r="354" spans="2:2" x14ac:dyDescent="0.25">
      <c r="B354" s="39"/>
    </row>
    <row r="355" spans="2:2" x14ac:dyDescent="0.25">
      <c r="B355" s="39"/>
    </row>
    <row r="356" spans="2:2" x14ac:dyDescent="0.25">
      <c r="B356" s="39"/>
    </row>
    <row r="357" spans="2:2" x14ac:dyDescent="0.25">
      <c r="B357" s="39"/>
    </row>
    <row r="358" spans="2:2" x14ac:dyDescent="0.25">
      <c r="B358" s="39"/>
    </row>
    <row r="359" spans="2:2" x14ac:dyDescent="0.25">
      <c r="B359" s="39"/>
    </row>
    <row r="360" spans="2:2" x14ac:dyDescent="0.25">
      <c r="B360" s="39"/>
    </row>
    <row r="361" spans="2:2" x14ac:dyDescent="0.25">
      <c r="B361" s="39"/>
    </row>
    <row r="362" spans="2:2" x14ac:dyDescent="0.25">
      <c r="B362" s="39"/>
    </row>
    <row r="366" spans="2:2" x14ac:dyDescent="0.25">
      <c r="B366" s="28"/>
    </row>
    <row r="383" spans="2:2" x14ac:dyDescent="0.25">
      <c r="B383" s="7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241"/>
  <sheetViews>
    <sheetView topLeftCell="A193" zoomScale="80" zoomScaleNormal="80" workbookViewId="0">
      <selection activeCell="D50" sqref="D50"/>
    </sheetView>
  </sheetViews>
  <sheetFormatPr defaultRowHeight="15" x14ac:dyDescent="0.25"/>
  <cols>
    <col min="1" max="1" width="64" customWidth="1"/>
    <col min="2" max="2" width="28.7109375" customWidth="1"/>
    <col min="3" max="3" width="19.85546875" customWidth="1"/>
    <col min="4" max="4" width="34.28515625" customWidth="1"/>
    <col min="5" max="5" width="24.42578125" customWidth="1"/>
    <col min="6" max="6" width="33.42578125" customWidth="1"/>
    <col min="7" max="7" width="28.5703125" customWidth="1"/>
  </cols>
  <sheetData>
    <row r="1" spans="1:7" x14ac:dyDescent="0.25">
      <c r="A1" s="145"/>
      <c r="B1" s="524" t="str">
        <f>'[2]Program Info'!B1</f>
        <v>Scotiabank Global Registered Covered Bond Program Monthly Investor Report</v>
      </c>
      <c r="C1" s="524"/>
      <c r="D1" s="524"/>
      <c r="E1" s="146"/>
      <c r="F1" s="146"/>
      <c r="G1" s="147"/>
    </row>
    <row r="2" spans="1:7" x14ac:dyDescent="0.25">
      <c r="A2" s="145"/>
      <c r="B2" s="148" t="str">
        <f>'[2]Program Info'!B2</f>
        <v>Calculation Date:</v>
      </c>
      <c r="C2" s="149">
        <f>[3]Calculations!$D$2</f>
        <v>43524</v>
      </c>
      <c r="D2" s="145"/>
      <c r="E2" s="146"/>
      <c r="F2" s="146"/>
      <c r="G2" s="147"/>
    </row>
    <row r="3" spans="1:7" x14ac:dyDescent="0.25">
      <c r="A3" s="145"/>
      <c r="B3" s="148" t="str">
        <f>'[2]Program Info'!B3</f>
        <v>Distribution Date:</v>
      </c>
      <c r="C3" s="149">
        <f>[3]Calculations!$D$3</f>
        <v>43539</v>
      </c>
      <c r="D3" s="145"/>
      <c r="E3" s="146"/>
      <c r="F3" s="146"/>
      <c r="G3" s="147"/>
    </row>
    <row r="4" spans="1:7" x14ac:dyDescent="0.25">
      <c r="A4" s="150"/>
      <c r="B4" s="145"/>
      <c r="C4" s="145"/>
      <c r="D4" s="146"/>
      <c r="E4" s="146"/>
      <c r="F4" s="146"/>
      <c r="G4" s="147"/>
    </row>
    <row r="5" spans="1:7" x14ac:dyDescent="0.25">
      <c r="A5" s="525" t="str">
        <f>'[1]Program Info'!$A$5:$G$7</f>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
      <c r="B5" s="525"/>
      <c r="C5" s="525"/>
      <c r="D5" s="525"/>
      <c r="E5" s="525"/>
      <c r="F5" s="525"/>
      <c r="G5" s="525"/>
    </row>
    <row r="6" spans="1:7" x14ac:dyDescent="0.25">
      <c r="A6" s="525"/>
      <c r="B6" s="525"/>
      <c r="C6" s="525"/>
      <c r="D6" s="525"/>
      <c r="E6" s="525"/>
      <c r="F6" s="525"/>
      <c r="G6" s="525"/>
    </row>
    <row r="7" spans="1:7" x14ac:dyDescent="0.25">
      <c r="A7" s="525"/>
      <c r="B7" s="525"/>
      <c r="C7" s="525"/>
      <c r="D7" s="525"/>
      <c r="E7" s="525"/>
      <c r="F7" s="525"/>
      <c r="G7" s="525"/>
    </row>
    <row r="8" spans="1:7" x14ac:dyDescent="0.25">
      <c r="A8" s="151"/>
      <c r="B8" s="151"/>
      <c r="C8" s="151"/>
      <c r="D8" s="151"/>
      <c r="E8" s="151"/>
      <c r="F8" s="151"/>
      <c r="G8" s="151"/>
    </row>
    <row r="9" spans="1:7" x14ac:dyDescent="0.25">
      <c r="A9" s="525" t="str">
        <f>'[1]Program Info'!$A$9:$G$11</f>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
      <c r="B9" s="525"/>
      <c r="C9" s="525"/>
      <c r="D9" s="525"/>
      <c r="E9" s="525"/>
      <c r="F9" s="525"/>
      <c r="G9" s="525"/>
    </row>
    <row r="10" spans="1:7" x14ac:dyDescent="0.25">
      <c r="A10" s="525"/>
      <c r="B10" s="525"/>
      <c r="C10" s="525"/>
      <c r="D10" s="525"/>
      <c r="E10" s="525"/>
      <c r="F10" s="525"/>
      <c r="G10" s="525"/>
    </row>
    <row r="11" spans="1:7" x14ac:dyDescent="0.25">
      <c r="A11" s="525"/>
      <c r="B11" s="525"/>
      <c r="C11" s="525"/>
      <c r="D11" s="525"/>
      <c r="E11" s="525"/>
      <c r="F11" s="525"/>
      <c r="G11" s="525"/>
    </row>
    <row r="12" spans="1:7" x14ac:dyDescent="0.25">
      <c r="A12" s="151"/>
      <c r="B12" s="151"/>
      <c r="C12" s="151"/>
      <c r="D12" s="151"/>
      <c r="E12" s="151"/>
      <c r="F12" s="151"/>
      <c r="G12" s="151"/>
    </row>
    <row r="13" spans="1:7" x14ac:dyDescent="0.25">
      <c r="A13" s="525" t="str">
        <f>'[1]Program Info'!$A$13:$G$15</f>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
      <c r="B13" s="525"/>
      <c r="C13" s="525"/>
      <c r="D13" s="525"/>
      <c r="E13" s="525"/>
      <c r="F13" s="525"/>
      <c r="G13" s="525"/>
    </row>
    <row r="14" spans="1:7" x14ac:dyDescent="0.25">
      <c r="A14" s="526"/>
      <c r="B14" s="525"/>
      <c r="C14" s="525"/>
      <c r="D14" s="525"/>
      <c r="E14" s="525"/>
      <c r="F14" s="525"/>
      <c r="G14" s="525"/>
    </row>
    <row r="15" spans="1:7" x14ac:dyDescent="0.25">
      <c r="A15" s="525"/>
      <c r="B15" s="525"/>
      <c r="C15" s="525"/>
      <c r="D15" s="525"/>
      <c r="E15" s="525"/>
      <c r="F15" s="525"/>
      <c r="G15" s="525"/>
    </row>
    <row r="16" spans="1:7" x14ac:dyDescent="0.25">
      <c r="A16" s="152"/>
      <c r="B16" s="152"/>
      <c r="C16" s="152"/>
      <c r="D16" s="152"/>
      <c r="E16" s="152"/>
      <c r="F16" s="152"/>
      <c r="G16" s="152"/>
    </row>
    <row r="17" spans="1:7" x14ac:dyDescent="0.25">
      <c r="A17" s="527" t="str">
        <f>'[1]Program Info'!$A$17:$G$19</f>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
      <c r="B17" s="527"/>
      <c r="C17" s="527"/>
      <c r="D17" s="527"/>
      <c r="E17" s="527"/>
      <c r="F17" s="527"/>
      <c r="G17" s="527"/>
    </row>
    <row r="18" spans="1:7" x14ac:dyDescent="0.25">
      <c r="A18" s="527"/>
      <c r="B18" s="527"/>
      <c r="C18" s="527"/>
      <c r="D18" s="527"/>
      <c r="E18" s="527"/>
      <c r="F18" s="527"/>
      <c r="G18" s="527"/>
    </row>
    <row r="19" spans="1:7" x14ac:dyDescent="0.25">
      <c r="A19" s="527"/>
      <c r="B19" s="527"/>
      <c r="C19" s="527"/>
      <c r="D19" s="527"/>
      <c r="E19" s="527"/>
      <c r="F19" s="527"/>
      <c r="G19" s="527"/>
    </row>
    <row r="21" spans="1:7" x14ac:dyDescent="0.25">
      <c r="A21" s="153" t="str">
        <f>'[2]Program Info'!A21</f>
        <v>Program Information</v>
      </c>
      <c r="B21" s="154"/>
      <c r="C21" s="154"/>
      <c r="D21" s="154"/>
      <c r="E21" s="154"/>
      <c r="F21" s="154"/>
      <c r="G21" s="154"/>
    </row>
    <row r="22" spans="1:7" x14ac:dyDescent="0.25">
      <c r="A22" s="146"/>
      <c r="B22" s="145"/>
      <c r="C22" s="145"/>
      <c r="D22" s="155"/>
      <c r="E22" s="146"/>
      <c r="F22" s="146"/>
      <c r="G22" s="147"/>
    </row>
    <row r="23" spans="1:7" x14ac:dyDescent="0.25">
      <c r="A23" s="156" t="str">
        <f>'[2]Program Info'!A23</f>
        <v>Outstanding Covered Bonds</v>
      </c>
      <c r="B23" s="157" t="str">
        <f>'[2]Program Info'!B23</f>
        <v>Initial</v>
      </c>
      <c r="C23" s="157"/>
      <c r="D23" s="157" t="str">
        <f>'[2]Program Info'!D23</f>
        <v>CAD</v>
      </c>
      <c r="E23" s="158"/>
      <c r="F23" s="158"/>
      <c r="G23" s="158"/>
    </row>
    <row r="24" spans="1:7" x14ac:dyDescent="0.25">
      <c r="A24" s="159" t="str">
        <f>'[2]Program Info'!A24</f>
        <v>Series</v>
      </c>
      <c r="B24" s="160" t="str">
        <f>'[2]Program Info'!B24</f>
        <v>Principal Amount</v>
      </c>
      <c r="C24" s="160" t="str">
        <f>'[2]Program Info'!C24</f>
        <v>Exchange Rate</v>
      </c>
      <c r="D24" s="160" t="str">
        <f>'[2]Program Info'!D24</f>
        <v>Equivalent</v>
      </c>
      <c r="E24" s="160" t="str">
        <f>'[2]Program Info'!E24</f>
        <v xml:space="preserve"> Maturity Date </v>
      </c>
      <c r="F24" s="160" t="str">
        <f>'[2]Program Info'!F24</f>
        <v>Coupon Rate</v>
      </c>
      <c r="G24" s="160" t="str">
        <f>'[2]Program Info'!G24</f>
        <v>Rate Type</v>
      </c>
    </row>
    <row r="25" spans="1:7" x14ac:dyDescent="0.25">
      <c r="A25" s="161" t="s">
        <v>1548</v>
      </c>
      <c r="B25" s="162">
        <f>'[1]Program Info'!$B$25</f>
        <v>1000000000</v>
      </c>
      <c r="C25" s="163">
        <f>'[1]Program Info'!$C$25</f>
        <v>1.53752</v>
      </c>
      <c r="D25" s="164">
        <f>'[1]Program Info'!$D$25</f>
        <v>1537520000</v>
      </c>
      <c r="E25" s="165">
        <f>'[1]Program Info'!$E$25</f>
        <v>43557</v>
      </c>
      <c r="F25" s="166">
        <f>'[1]Program Info'!$F$25</f>
        <v>0.01</v>
      </c>
      <c r="G25" s="496" t="str">
        <f>'[1]Program Info'!$G$25</f>
        <v>Fixed</v>
      </c>
    </row>
    <row r="26" spans="1:7" x14ac:dyDescent="0.25">
      <c r="A26" s="161" t="s">
        <v>1549</v>
      </c>
      <c r="B26" s="167">
        <f>'[1]Program Info'!$B$26</f>
        <v>1500000000</v>
      </c>
      <c r="C26" s="163">
        <f>'[1]Program Info'!$C$26</f>
        <v>1.0873999999999999</v>
      </c>
      <c r="D26" s="164">
        <f>'[1]Program Info'!$D$26</f>
        <v>1631100000</v>
      </c>
      <c r="E26" s="165">
        <f>'[1]Program Info'!$E$26</f>
        <v>43719</v>
      </c>
      <c r="F26" s="496">
        <f>'[1]Program Info'!$F$26</f>
        <v>2.1250000000000002E-2</v>
      </c>
      <c r="G26" s="496" t="str">
        <f>'[1]Program Info'!$G$26</f>
        <v>Fixed</v>
      </c>
    </row>
    <row r="27" spans="1:7" x14ac:dyDescent="0.25">
      <c r="A27" s="161" t="s">
        <v>1550</v>
      </c>
      <c r="B27" s="495">
        <f>'[1]Program Info'!$B$27</f>
        <v>1500000000</v>
      </c>
      <c r="C27" s="163">
        <f>'[1]Program Info'!$C$27</f>
        <v>1.4139999999999999</v>
      </c>
      <c r="D27" s="164">
        <f>'[1]Program Info'!$D$27</f>
        <v>2121000000</v>
      </c>
      <c r="E27" s="165">
        <f>'[1]Program Info'!$E$27</f>
        <v>44456</v>
      </c>
      <c r="F27" s="496">
        <f>'[1]Program Info'!$F$27</f>
        <v>7.4999999999999997E-3</v>
      </c>
      <c r="G27" s="496" t="str">
        <f>'[1]Program Info'!$G$27</f>
        <v>Fixed</v>
      </c>
    </row>
    <row r="28" spans="1:7" x14ac:dyDescent="0.25">
      <c r="A28" s="161" t="s">
        <v>1551</v>
      </c>
      <c r="B28" s="168">
        <f>'[1]Program Info'!$B$28</f>
        <v>600000000</v>
      </c>
      <c r="C28" s="163">
        <f>'[1]Program Info'!$C$28</f>
        <v>0.97589999999999999</v>
      </c>
      <c r="D28" s="164">
        <f>'[1]Program Info'!$D$28</f>
        <v>585540000</v>
      </c>
      <c r="E28" s="165">
        <f>'[1]Program Info'!$E$28</f>
        <v>43851</v>
      </c>
      <c r="F28" s="496" t="str">
        <f>'[1]Program Info'!$F$28</f>
        <v>3 Mth BBSW + 0.65%</v>
      </c>
      <c r="G28" s="496" t="str">
        <f>'[1]Program Info'!$G$28</f>
        <v>Float</v>
      </c>
    </row>
    <row r="29" spans="1:7" x14ac:dyDescent="0.25">
      <c r="A29" s="171" t="s">
        <v>1552</v>
      </c>
      <c r="B29" s="172">
        <f>'[1]Program Info'!$B$29</f>
        <v>1400000000</v>
      </c>
      <c r="C29" s="163">
        <f>'[1]Program Info'!$C$29</f>
        <v>1.2425714285714287</v>
      </c>
      <c r="D29" s="164">
        <f>'[1]Program Info'!$D$29</f>
        <v>1739600000</v>
      </c>
      <c r="E29" s="165">
        <f>'[1]Program Info'!$E$29</f>
        <v>43935</v>
      </c>
      <c r="F29" s="496">
        <f>'[1]Program Info'!$F$29</f>
        <v>1.8499999999999999E-2</v>
      </c>
      <c r="G29" s="496" t="str">
        <f>'[1]Program Info'!$G$29</f>
        <v>Fixed</v>
      </c>
    </row>
    <row r="30" spans="1:7" x14ac:dyDescent="0.25">
      <c r="A30" s="173" t="s">
        <v>1553</v>
      </c>
      <c r="B30" s="162">
        <f>'[1]Program Info'!$B$30</f>
        <v>1250000000</v>
      </c>
      <c r="C30" s="163">
        <f>'[1]Program Info'!$C$30</f>
        <v>1.41</v>
      </c>
      <c r="D30" s="164">
        <f>'[1]Program Info'!$D$30</f>
        <v>1762500000</v>
      </c>
      <c r="E30" s="165">
        <f>'[1]Program Info'!$E$30</f>
        <v>44035</v>
      </c>
      <c r="F30" s="496">
        <f>'[1]Program Info'!$F$30</f>
        <v>5.0000000000000001E-3</v>
      </c>
      <c r="G30" s="496" t="str">
        <f>'[1]Program Info'!$G$30</f>
        <v>Fixed</v>
      </c>
    </row>
    <row r="31" spans="1:7" x14ac:dyDescent="0.25">
      <c r="A31" s="173" t="s">
        <v>1554</v>
      </c>
      <c r="B31" s="162">
        <f>'[1]Program Info'!$B$31</f>
        <v>188000000</v>
      </c>
      <c r="C31" s="163">
        <f>'[1]Program Info'!$C$31</f>
        <v>1.4932000000000001</v>
      </c>
      <c r="D31" s="164">
        <f>'[1]Program Info'!$D$31</f>
        <v>280721600</v>
      </c>
      <c r="E31" s="165">
        <f>'[1]Program Info'!$E$31</f>
        <v>49580</v>
      </c>
      <c r="F31" s="496">
        <f>'[1]Program Info'!$F$31</f>
        <v>1.6369999999999999E-2</v>
      </c>
      <c r="G31" s="496" t="str">
        <f>'[1]Program Info'!$G$31</f>
        <v>Fixed</v>
      </c>
    </row>
    <row r="32" spans="1:7" x14ac:dyDescent="0.25">
      <c r="A32" s="173" t="s">
        <v>1555</v>
      </c>
      <c r="B32" s="162">
        <f>'[1]Program Info'!$B$32</f>
        <v>750000000</v>
      </c>
      <c r="C32" s="163">
        <f>'[1]Program Info'!$C$32</f>
        <v>1.4676</v>
      </c>
      <c r="D32" s="164">
        <f>'[1]Program Info'!$D$32</f>
        <v>1100700000</v>
      </c>
      <c r="E32" s="165">
        <f>'[1]Program Info'!$E$32</f>
        <v>44995</v>
      </c>
      <c r="F32" s="496">
        <f>'[1]Program Info'!$F$32</f>
        <v>3.7499999999999999E-3</v>
      </c>
      <c r="G32" s="496" t="str">
        <f>'[1]Program Info'!$G$32</f>
        <v>Fixed</v>
      </c>
    </row>
    <row r="33" spans="1:7" x14ac:dyDescent="0.25">
      <c r="A33" s="173" t="s">
        <v>1556</v>
      </c>
      <c r="B33" s="172">
        <f>'[1]Program Info'!$B$33</f>
        <v>2500000000</v>
      </c>
      <c r="C33" s="163">
        <f>'[1]Program Info'!$C$33</f>
        <v>1.2656000000000001</v>
      </c>
      <c r="D33" s="164">
        <f>'[1]Program Info'!$D$33</f>
        <v>3164000000</v>
      </c>
      <c r="E33" s="165">
        <f>'[1]Program Info'!$E$33</f>
        <v>44312</v>
      </c>
      <c r="F33" s="496">
        <f>'[1]Program Info'!$F$33</f>
        <v>1.8749999999999999E-2</v>
      </c>
      <c r="G33" s="496" t="str">
        <f>'[1]Program Info'!$G$33</f>
        <v>Fixed</v>
      </c>
    </row>
    <row r="34" spans="1:7" x14ac:dyDescent="0.25">
      <c r="A34" s="173" t="s">
        <v>1557</v>
      </c>
      <c r="B34" s="174">
        <f>'[1]Program Info'!$B$34</f>
        <v>500000000</v>
      </c>
      <c r="C34" s="163">
        <f>'[1]Program Info'!$C$34</f>
        <v>1.7199</v>
      </c>
      <c r="D34" s="164">
        <f>'[1]Program Info'!$D$34</f>
        <v>859950000</v>
      </c>
      <c r="E34" s="165">
        <f>'[1]Program Info'!$E$34</f>
        <v>44453</v>
      </c>
      <c r="F34" s="496">
        <f>'[1]Program Info'!$F$34</f>
        <v>7.4999999999999997E-3</v>
      </c>
      <c r="G34" s="496" t="str">
        <f>'[1]Program Info'!$G$34</f>
        <v>Fixed</v>
      </c>
    </row>
    <row r="35" spans="1:7" x14ac:dyDescent="0.25">
      <c r="A35" s="173" t="s">
        <v>1558</v>
      </c>
      <c r="B35" s="172">
        <f>'[1]Program Info'!$B$35</f>
        <v>1250000000</v>
      </c>
      <c r="C35" s="163">
        <f>'[1]Program Info'!$C$35</f>
        <v>1.3167</v>
      </c>
      <c r="D35" s="164">
        <f>'[1]Program Info'!$D$35</f>
        <v>1645875000</v>
      </c>
      <c r="E35" s="165">
        <f>'[1]Program Info'!$E$35</f>
        <v>44459</v>
      </c>
      <c r="F35" s="496">
        <f>'[1]Program Info'!$F$35</f>
        <v>1.8749999999999999E-2</v>
      </c>
      <c r="G35" s="496" t="str">
        <f>'[1]Program Info'!$G$35</f>
        <v>Fixed</v>
      </c>
    </row>
    <row r="36" spans="1:7" x14ac:dyDescent="0.25">
      <c r="A36" s="173" t="s">
        <v>1559</v>
      </c>
      <c r="B36" s="174">
        <f>'[1]Program Info'!$B$36</f>
        <v>550000000</v>
      </c>
      <c r="C36" s="163">
        <f>'[1]Program Info'!$C$36</f>
        <v>1.7059</v>
      </c>
      <c r="D36" s="164">
        <f>'[1]Program Info'!$D$36</f>
        <v>938245000</v>
      </c>
      <c r="E36" s="165">
        <f>'[1]Program Info'!$E$36</f>
        <v>44469</v>
      </c>
      <c r="F36" s="496" t="str">
        <f>'[1]Program Info'!$F$36</f>
        <v>3 Mth GBP LIBOR + 0.38%</v>
      </c>
      <c r="G36" s="496" t="str">
        <f>'[1]Program Info'!$G$36</f>
        <v>Float</v>
      </c>
    </row>
    <row r="37" spans="1:7" x14ac:dyDescent="0.25">
      <c r="A37" s="173" t="s">
        <v>1560</v>
      </c>
      <c r="B37" s="162">
        <f>'[1]Program Info'!$B$37</f>
        <v>1250000000</v>
      </c>
      <c r="C37" s="163">
        <f>'[1]Program Info'!$C$37</f>
        <v>1.3983000000000001</v>
      </c>
      <c r="D37" s="164">
        <f>'[1]Program Info'!$D$37</f>
        <v>1747875000.0000002</v>
      </c>
      <c r="E37" s="165">
        <f>'[1]Program Info'!$E$37</f>
        <v>44574</v>
      </c>
      <c r="F37" s="496">
        <f>'[1]Program Info'!$F$37</f>
        <v>1.25E-3</v>
      </c>
      <c r="G37" s="496" t="str">
        <f>'[1]Program Info'!$G$37</f>
        <v>Fixed</v>
      </c>
    </row>
    <row r="38" spans="1:7" x14ac:dyDescent="0.25">
      <c r="A38" s="173" t="s">
        <v>1561</v>
      </c>
      <c r="B38" s="174">
        <f>'[1]Program Info'!$B$38</f>
        <v>550000000</v>
      </c>
      <c r="C38" s="163">
        <f>'[1]Program Info'!$C$38</f>
        <v>1.6951000000000001</v>
      </c>
      <c r="D38" s="164">
        <f>'[1]Program Info'!$D$38</f>
        <v>932305000</v>
      </c>
      <c r="E38" s="165">
        <f>'[1]Program Info'!$E$38</f>
        <v>44936</v>
      </c>
      <c r="F38" s="496" t="str">
        <f>'[1]Program Info'!$F$38</f>
        <v>3 Mth GBP LIBOR + 0.23%</v>
      </c>
      <c r="G38" s="496" t="str">
        <f>'[1]Program Info'!$G$38</f>
        <v>Float</v>
      </c>
    </row>
    <row r="39" spans="1:7" x14ac:dyDescent="0.25">
      <c r="A39" s="173" t="s">
        <v>1562</v>
      </c>
      <c r="B39" s="162">
        <f>'[1]Program Info'!$B$39</f>
        <v>1000000000</v>
      </c>
      <c r="C39" s="163">
        <f>'[1]Program Info'!$C$39</f>
        <v>1.5189999999999999</v>
      </c>
      <c r="D39" s="164">
        <f>'[1]Program Info'!$D$39</f>
        <v>1519000000</v>
      </c>
      <c r="E39" s="165">
        <f>'[1]Program Info'!$E$39</f>
        <v>45679</v>
      </c>
      <c r="F39" s="496">
        <f>'[1]Program Info'!$F$39</f>
        <v>5.0000000000000001E-3</v>
      </c>
      <c r="G39" s="496" t="str">
        <f>'[1]Program Info'!$G$39</f>
        <v>Fixed</v>
      </c>
    </row>
    <row r="40" spans="1:7" ht="15.75" customHeight="1" x14ac:dyDescent="0.25">
      <c r="A40" s="173" t="s">
        <v>1563</v>
      </c>
      <c r="B40" s="162">
        <f>'[1]Program Info'!$B$40</f>
        <v>1250000000</v>
      </c>
      <c r="C40" s="163">
        <f>'[1]Program Info'!$C$40</f>
        <v>1.5921000000000001</v>
      </c>
      <c r="D40" s="164">
        <f>'[1]Program Info'!$D$40</f>
        <v>1990125000</v>
      </c>
      <c r="E40" s="165">
        <f>'[1]Program Info'!$E$40</f>
        <v>44832</v>
      </c>
      <c r="F40" s="496">
        <f>'[1]Program Info'!$F$40</f>
        <v>2.5000000000000001E-3</v>
      </c>
      <c r="G40" s="496" t="str">
        <f>'[1]Program Info'!$G$40</f>
        <v>Fixed</v>
      </c>
    </row>
    <row r="41" spans="1:7" ht="15.75" customHeight="1" x14ac:dyDescent="0.25">
      <c r="A41" s="173" t="s">
        <v>1564</v>
      </c>
      <c r="B41" s="162">
        <f>'[1]Program Info'!$B$41</f>
        <v>1750000000</v>
      </c>
      <c r="C41" s="163">
        <f>'[1]Program Info'!$C$41</f>
        <v>1.4987999999999999</v>
      </c>
      <c r="D41" s="164">
        <f>'[1]Program Info'!$D$41</f>
        <v>2622900000</v>
      </c>
      <c r="E41" s="165">
        <f>'[1]Program Info'!$E$41</f>
        <v>45222</v>
      </c>
      <c r="F41" s="496">
        <f>'[1]Program Info'!$F$41</f>
        <v>3.7499999999999999E-3</v>
      </c>
      <c r="G41" s="496" t="str">
        <f>'[1]Program Info'!$G$41</f>
        <v>Fixed</v>
      </c>
    </row>
    <row r="42" spans="1:7" ht="15.75" customHeight="1" x14ac:dyDescent="0.25">
      <c r="A42" s="173" t="s">
        <v>1565</v>
      </c>
      <c r="B42" s="502">
        <f>'[1]Program Info'!$B$42</f>
        <v>475000000</v>
      </c>
      <c r="C42" s="163">
        <f>'[1]Program Info'!$C$42</f>
        <v>1.3148580000000001</v>
      </c>
      <c r="D42" s="164">
        <f>'[1]Program Info'!$D$42</f>
        <v>624557500</v>
      </c>
      <c r="E42" s="165">
        <f>'[1]Program Info'!$E$42</f>
        <v>45980</v>
      </c>
      <c r="F42" s="496">
        <f>'[1]Program Info'!$F$42</f>
        <v>2E-3</v>
      </c>
      <c r="G42" s="496" t="str">
        <f>'[1]Program Info'!$G$42</f>
        <v>Fixed</v>
      </c>
    </row>
    <row r="43" spans="1:7" s="492" customFormat="1" ht="15.75" customHeight="1" x14ac:dyDescent="0.25">
      <c r="A43" s="498" t="s">
        <v>1523</v>
      </c>
      <c r="B43" s="495">
        <f>'[1]Program Info'!$B$43</f>
        <v>1250000000</v>
      </c>
      <c r="C43" s="163">
        <f>'[1]Program Info'!$C$43</f>
        <v>1.5376000000000001</v>
      </c>
      <c r="D43" s="164">
        <f>'[1]Program Info'!$D$43</f>
        <v>1922000000</v>
      </c>
      <c r="E43" s="165">
        <f>'[1]Program Info'!$E$43</f>
        <v>45302</v>
      </c>
      <c r="F43" s="496">
        <f>'[1]Program Info'!$F$43</f>
        <v>2.5000000000000001E-3</v>
      </c>
      <c r="G43" s="496" t="str">
        <f>'[1]Program Info'!$G$43</f>
        <v>Fixed</v>
      </c>
    </row>
    <row r="44" spans="1:7" x14ac:dyDescent="0.25">
      <c r="A44" s="173"/>
      <c r="B44" s="175"/>
      <c r="C44" s="175"/>
      <c r="D44" s="176"/>
      <c r="E44" s="169"/>
      <c r="F44" s="146"/>
      <c r="G44" s="146"/>
    </row>
    <row r="45" spans="1:7" ht="15.75" thickBot="1" x14ac:dyDescent="0.3">
      <c r="A45" s="528" t="s">
        <v>1185</v>
      </c>
      <c r="B45" s="528"/>
      <c r="C45" s="528"/>
      <c r="D45" s="177">
        <f>'[1]Program Info'!$D$45</f>
        <v>28725514100</v>
      </c>
      <c r="E45" s="169"/>
      <c r="F45" s="146"/>
      <c r="G45" s="146"/>
    </row>
    <row r="46" spans="1:7" ht="15.75" thickTop="1" x14ac:dyDescent="0.25">
      <c r="A46" s="173"/>
      <c r="B46" s="175"/>
      <c r="C46" s="175"/>
      <c r="D46" s="176"/>
      <c r="E46" s="169"/>
      <c r="F46" s="178"/>
      <c r="G46" s="146"/>
    </row>
    <row r="47" spans="1:7" ht="15.75" thickBot="1" x14ac:dyDescent="0.3">
      <c r="A47" s="179" t="s">
        <v>1186</v>
      </c>
      <c r="B47" s="145"/>
      <c r="C47" s="145"/>
      <c r="D47" s="180">
        <f>'[3]Program Info'!$D$47</f>
        <v>41143606192.751221</v>
      </c>
      <c r="E47" s="169"/>
      <c r="F47" s="146"/>
      <c r="G47" s="146"/>
    </row>
    <row r="48" spans="1:7" x14ac:dyDescent="0.25">
      <c r="A48" s="179"/>
      <c r="B48" s="175"/>
      <c r="C48" s="181"/>
      <c r="D48" s="169"/>
      <c r="E48" s="182"/>
      <c r="F48" s="146"/>
      <c r="G48" s="146"/>
    </row>
    <row r="49" spans="1:7" x14ac:dyDescent="0.25">
      <c r="A49" s="183" t="str">
        <f>'[2]Program Info'!A50</f>
        <v>Series Ratings</v>
      </c>
      <c r="B49" s="184" t="str">
        <f>'[2]Program Info'!B50</f>
        <v>Moody's</v>
      </c>
      <c r="C49" s="184" t="str">
        <f>'[2]Program Info'!C50</f>
        <v>Fitch</v>
      </c>
      <c r="D49" s="184" t="str">
        <f>'[2]Program Info'!D50</f>
        <v>DBRS</v>
      </c>
      <c r="E49" s="169"/>
      <c r="F49" s="146"/>
      <c r="G49" s="146"/>
    </row>
    <row r="50" spans="1:7" x14ac:dyDescent="0.25">
      <c r="A50" s="185" t="s">
        <v>1528</v>
      </c>
      <c r="B50" s="186" t="s">
        <v>1525</v>
      </c>
      <c r="C50" s="186" t="s">
        <v>1526</v>
      </c>
      <c r="D50" s="186" t="s">
        <v>1526</v>
      </c>
      <c r="E50" s="170"/>
      <c r="F50" s="146"/>
      <c r="G50" s="147"/>
    </row>
    <row r="51" spans="1:7" x14ac:dyDescent="0.25">
      <c r="A51" s="185" t="s">
        <v>1529</v>
      </c>
      <c r="B51" s="186" t="s">
        <v>1525</v>
      </c>
      <c r="C51" s="186" t="s">
        <v>1526</v>
      </c>
      <c r="D51" s="186" t="s">
        <v>1526</v>
      </c>
      <c r="E51" s="160"/>
      <c r="F51" s="160"/>
      <c r="G51" s="160"/>
    </row>
    <row r="52" spans="1:7" x14ac:dyDescent="0.25">
      <c r="A52" s="185" t="s">
        <v>1530</v>
      </c>
      <c r="B52" s="186" t="s">
        <v>1525</v>
      </c>
      <c r="C52" s="186" t="s">
        <v>1526</v>
      </c>
      <c r="D52" s="186" t="s">
        <v>1526</v>
      </c>
      <c r="E52" s="170"/>
      <c r="F52" s="146"/>
      <c r="G52" s="147"/>
    </row>
    <row r="53" spans="1:7" x14ac:dyDescent="0.25">
      <c r="A53" s="185" t="s">
        <v>1531</v>
      </c>
      <c r="B53" s="186" t="s">
        <v>1525</v>
      </c>
      <c r="C53" s="186" t="s">
        <v>1526</v>
      </c>
      <c r="D53" s="186" t="s">
        <v>1526</v>
      </c>
      <c r="E53" s="170"/>
      <c r="F53" s="146"/>
      <c r="G53" s="147"/>
    </row>
    <row r="54" spans="1:7" x14ac:dyDescent="0.25">
      <c r="A54" s="185" t="s">
        <v>1532</v>
      </c>
      <c r="B54" s="186" t="s">
        <v>1525</v>
      </c>
      <c r="C54" s="186" t="s">
        <v>1526</v>
      </c>
      <c r="D54" s="186" t="s">
        <v>1526</v>
      </c>
      <c r="E54" s="170"/>
      <c r="F54" s="146"/>
      <c r="G54" s="147"/>
    </row>
    <row r="55" spans="1:7" x14ac:dyDescent="0.25">
      <c r="A55" s="185" t="s">
        <v>1533</v>
      </c>
      <c r="B55" s="186" t="s">
        <v>1525</v>
      </c>
      <c r="C55" s="186" t="s">
        <v>1526</v>
      </c>
      <c r="D55" s="186" t="s">
        <v>1526</v>
      </c>
      <c r="E55" s="170"/>
      <c r="F55" s="146"/>
      <c r="G55" s="147"/>
    </row>
    <row r="56" spans="1:7" x14ac:dyDescent="0.25">
      <c r="A56" s="185" t="s">
        <v>1534</v>
      </c>
      <c r="B56" s="186" t="s">
        <v>1525</v>
      </c>
      <c r="C56" s="186" t="s">
        <v>1526</v>
      </c>
      <c r="D56" s="186" t="s">
        <v>1526</v>
      </c>
      <c r="E56" s="170"/>
      <c r="F56" s="146"/>
      <c r="G56" s="147"/>
    </row>
    <row r="57" spans="1:7" x14ac:dyDescent="0.25">
      <c r="A57" s="185" t="s">
        <v>1535</v>
      </c>
      <c r="B57" s="186" t="s">
        <v>1525</v>
      </c>
      <c r="C57" s="186" t="s">
        <v>1526</v>
      </c>
      <c r="D57" s="186" t="s">
        <v>1526</v>
      </c>
      <c r="E57" s="170"/>
      <c r="F57" s="146"/>
      <c r="G57" s="147"/>
    </row>
    <row r="58" spans="1:7" x14ac:dyDescent="0.25">
      <c r="A58" s="185" t="s">
        <v>1536</v>
      </c>
      <c r="B58" s="186" t="s">
        <v>1525</v>
      </c>
      <c r="C58" s="186" t="s">
        <v>1526</v>
      </c>
      <c r="D58" s="186" t="s">
        <v>1526</v>
      </c>
      <c r="E58" s="170"/>
      <c r="F58" s="146"/>
      <c r="G58" s="147"/>
    </row>
    <row r="59" spans="1:7" x14ac:dyDescent="0.25">
      <c r="A59" s="185" t="s">
        <v>1537</v>
      </c>
      <c r="B59" s="186" t="s">
        <v>1525</v>
      </c>
      <c r="C59" s="186" t="s">
        <v>1526</v>
      </c>
      <c r="D59" s="186" t="s">
        <v>1526</v>
      </c>
      <c r="E59" s="170"/>
      <c r="F59" s="146"/>
      <c r="G59" s="147"/>
    </row>
    <row r="60" spans="1:7" x14ac:dyDescent="0.25">
      <c r="A60" s="185" t="s">
        <v>1538</v>
      </c>
      <c r="B60" s="186" t="s">
        <v>1525</v>
      </c>
      <c r="C60" s="186" t="s">
        <v>1526</v>
      </c>
      <c r="D60" s="186" t="s">
        <v>1526</v>
      </c>
      <c r="E60" s="170"/>
      <c r="F60" s="146"/>
      <c r="G60" s="147"/>
    </row>
    <row r="61" spans="1:7" x14ac:dyDescent="0.25">
      <c r="A61" s="185" t="s">
        <v>1539</v>
      </c>
      <c r="B61" s="186" t="s">
        <v>1525</v>
      </c>
      <c r="C61" s="186" t="s">
        <v>1526</v>
      </c>
      <c r="D61" s="186" t="s">
        <v>1526</v>
      </c>
      <c r="E61" s="170"/>
      <c r="F61" s="146"/>
      <c r="G61" s="147"/>
    </row>
    <row r="62" spans="1:7" x14ac:dyDescent="0.25">
      <c r="A62" s="185" t="s">
        <v>1540</v>
      </c>
      <c r="B62" s="186" t="s">
        <v>1525</v>
      </c>
      <c r="C62" s="186" t="s">
        <v>1526</v>
      </c>
      <c r="D62" s="186" t="s">
        <v>1526</v>
      </c>
      <c r="E62" s="170"/>
      <c r="F62" s="146"/>
      <c r="G62" s="147"/>
    </row>
    <row r="63" spans="1:7" x14ac:dyDescent="0.25">
      <c r="A63" s="185" t="s">
        <v>1541</v>
      </c>
      <c r="B63" s="186" t="s">
        <v>1525</v>
      </c>
      <c r="C63" s="186" t="s">
        <v>1526</v>
      </c>
      <c r="D63" s="186" t="s">
        <v>1526</v>
      </c>
      <c r="E63" s="170"/>
      <c r="F63" s="146"/>
      <c r="G63" s="147"/>
    </row>
    <row r="64" spans="1:7" x14ac:dyDescent="0.25">
      <c r="A64" s="185" t="s">
        <v>1542</v>
      </c>
      <c r="B64" s="186" t="s">
        <v>1525</v>
      </c>
      <c r="C64" s="186" t="s">
        <v>1526</v>
      </c>
      <c r="D64" s="186" t="s">
        <v>1526</v>
      </c>
      <c r="E64" s="170"/>
      <c r="F64" s="146"/>
      <c r="G64" s="147"/>
    </row>
    <row r="65" spans="1:7" x14ac:dyDescent="0.25">
      <c r="A65" s="185" t="s">
        <v>1543</v>
      </c>
      <c r="B65" s="186" t="s">
        <v>1525</v>
      </c>
      <c r="C65" s="186" t="s">
        <v>1526</v>
      </c>
      <c r="D65" s="186" t="s">
        <v>1526</v>
      </c>
      <c r="E65" s="170"/>
      <c r="F65" s="146"/>
      <c r="G65" s="147"/>
    </row>
    <row r="66" spans="1:7" x14ac:dyDescent="0.25">
      <c r="A66" s="185" t="s">
        <v>1544</v>
      </c>
      <c r="B66" s="186" t="s">
        <v>1525</v>
      </c>
      <c r="C66" s="186" t="s">
        <v>1526</v>
      </c>
      <c r="D66" s="186" t="s">
        <v>1526</v>
      </c>
      <c r="E66" s="170"/>
      <c r="F66" s="146"/>
      <c r="G66" s="147"/>
    </row>
    <row r="67" spans="1:7" x14ac:dyDescent="0.25">
      <c r="A67" s="185" t="s">
        <v>1545</v>
      </c>
      <c r="B67" s="186" t="s">
        <v>1525</v>
      </c>
      <c r="C67" s="186" t="s">
        <v>1526</v>
      </c>
      <c r="D67" s="186" t="s">
        <v>1526</v>
      </c>
      <c r="E67" s="170"/>
      <c r="F67" s="146"/>
      <c r="G67" s="147"/>
    </row>
    <row r="68" spans="1:7" x14ac:dyDescent="0.25">
      <c r="A68" s="185" t="s">
        <v>1546</v>
      </c>
      <c r="B68" s="186" t="s">
        <v>1525</v>
      </c>
      <c r="C68" s="186" t="s">
        <v>1526</v>
      </c>
      <c r="D68" s="186" t="s">
        <v>1526</v>
      </c>
      <c r="E68" s="170"/>
      <c r="F68" s="146"/>
      <c r="G68" s="147"/>
    </row>
    <row r="69" spans="1:7" x14ac:dyDescent="0.25">
      <c r="A69" s="185" t="s">
        <v>1547</v>
      </c>
      <c r="B69" s="186" t="s">
        <v>1525</v>
      </c>
      <c r="C69" s="186" t="s">
        <v>1526</v>
      </c>
      <c r="D69" s="186" t="s">
        <v>1526</v>
      </c>
      <c r="E69" s="170"/>
      <c r="F69" s="146"/>
      <c r="G69" s="147"/>
    </row>
    <row r="70" spans="1:7" s="492" customFormat="1" x14ac:dyDescent="0.25">
      <c r="A70" s="499" t="s">
        <v>1524</v>
      </c>
      <c r="B70" s="500" t="s">
        <v>1525</v>
      </c>
      <c r="C70" s="500" t="s">
        <v>1526</v>
      </c>
      <c r="D70" s="500" t="s">
        <v>1526</v>
      </c>
      <c r="E70" s="497"/>
      <c r="F70" s="493"/>
      <c r="G70" s="494"/>
    </row>
    <row r="71" spans="1:7" x14ac:dyDescent="0.25">
      <c r="A71" s="185"/>
      <c r="B71" s="186"/>
      <c r="C71" s="186"/>
      <c r="D71" s="186"/>
      <c r="E71" s="170"/>
      <c r="F71" s="146"/>
      <c r="G71" s="147"/>
    </row>
    <row r="72" spans="1:7" x14ac:dyDescent="0.25">
      <c r="A72" s="153" t="s">
        <v>1527</v>
      </c>
      <c r="B72" s="154"/>
      <c r="C72" s="154"/>
      <c r="D72" s="154"/>
      <c r="E72" s="154"/>
      <c r="F72" s="154"/>
      <c r="G72" s="154"/>
    </row>
    <row r="73" spans="1:7" x14ac:dyDescent="0.25">
      <c r="A73" s="185"/>
      <c r="B73" s="186"/>
      <c r="C73" s="186"/>
      <c r="D73" s="186"/>
      <c r="E73" s="170"/>
      <c r="F73" s="146"/>
      <c r="G73" s="147"/>
    </row>
    <row r="74" spans="1:7" x14ac:dyDescent="0.25">
      <c r="A74" s="187" t="s">
        <v>1527</v>
      </c>
      <c r="B74" s="188"/>
      <c r="C74" s="187" t="s">
        <v>1477</v>
      </c>
      <c r="D74" s="155"/>
      <c r="E74" s="155"/>
      <c r="F74" s="146"/>
      <c r="G74" s="147"/>
    </row>
    <row r="75" spans="1:7" x14ac:dyDescent="0.25">
      <c r="A75" s="187" t="s">
        <v>1568</v>
      </c>
      <c r="B75" s="187"/>
      <c r="C75" s="187" t="s">
        <v>1569</v>
      </c>
      <c r="D75" s="155"/>
      <c r="E75" s="146"/>
      <c r="F75" s="146"/>
      <c r="G75" s="147"/>
    </row>
    <row r="76" spans="1:7" x14ac:dyDescent="0.25">
      <c r="A76" s="187" t="s">
        <v>1570</v>
      </c>
      <c r="B76" s="187"/>
      <c r="C76" s="187" t="s">
        <v>1477</v>
      </c>
      <c r="D76" s="146"/>
      <c r="E76" s="146"/>
      <c r="F76" s="146"/>
      <c r="G76" s="147"/>
    </row>
    <row r="77" spans="1:7" x14ac:dyDescent="0.25">
      <c r="A77" s="187" t="s">
        <v>1571</v>
      </c>
      <c r="B77" s="187"/>
      <c r="C77" s="187" t="s">
        <v>1477</v>
      </c>
      <c r="D77" s="155"/>
      <c r="E77" s="146"/>
      <c r="F77" s="146"/>
      <c r="G77" s="147"/>
    </row>
    <row r="78" spans="1:7" x14ac:dyDescent="0.25">
      <c r="A78" s="187" t="s">
        <v>1572</v>
      </c>
      <c r="B78" s="187"/>
      <c r="C78" s="187" t="s">
        <v>1573</v>
      </c>
      <c r="D78" s="155"/>
      <c r="E78" s="146"/>
      <c r="F78" s="146"/>
      <c r="G78" s="147"/>
    </row>
    <row r="79" spans="1:7" x14ac:dyDescent="0.25">
      <c r="A79" s="187" t="s">
        <v>1574</v>
      </c>
      <c r="B79" s="187"/>
      <c r="C79" s="187" t="s">
        <v>1575</v>
      </c>
      <c r="D79" s="155"/>
      <c r="E79" s="146"/>
      <c r="F79" s="146"/>
      <c r="G79" s="147"/>
    </row>
    <row r="80" spans="1:7" x14ac:dyDescent="0.25">
      <c r="A80" s="187" t="s">
        <v>1576</v>
      </c>
      <c r="B80" s="187"/>
      <c r="C80" s="187" t="s">
        <v>1477</v>
      </c>
      <c r="D80" s="155"/>
      <c r="E80" s="146"/>
      <c r="F80" s="146"/>
      <c r="G80" s="147"/>
    </row>
    <row r="81" spans="1:7" x14ac:dyDescent="0.25">
      <c r="A81" s="187" t="s">
        <v>1577</v>
      </c>
      <c r="B81" s="187"/>
      <c r="C81" s="187" t="s">
        <v>1489</v>
      </c>
      <c r="D81" s="155"/>
      <c r="E81" s="146"/>
      <c r="F81" s="146"/>
      <c r="G81" s="147"/>
    </row>
    <row r="82" spans="1:7" x14ac:dyDescent="0.25">
      <c r="A82" s="187" t="s">
        <v>1578</v>
      </c>
      <c r="B82" s="187"/>
      <c r="C82" s="187" t="s">
        <v>1579</v>
      </c>
      <c r="D82" s="155"/>
      <c r="E82" s="146"/>
      <c r="F82" s="146"/>
      <c r="G82" s="147"/>
    </row>
    <row r="83" spans="1:7" x14ac:dyDescent="0.25">
      <c r="A83" s="187"/>
      <c r="B83" s="187"/>
      <c r="C83" s="187" t="s">
        <v>1580</v>
      </c>
      <c r="D83" s="155"/>
      <c r="E83" s="146"/>
      <c r="F83" s="146"/>
      <c r="G83" s="147"/>
    </row>
    <row r="84" spans="1:7" x14ac:dyDescent="0.25">
      <c r="A84" s="187"/>
      <c r="B84" s="187"/>
      <c r="C84" s="187"/>
      <c r="D84" s="155"/>
      <c r="E84" s="146"/>
      <c r="F84" s="146"/>
      <c r="G84" s="147"/>
    </row>
    <row r="85" spans="1:7" ht="31.5" customHeight="1" x14ac:dyDescent="0.25">
      <c r="A85" s="521" t="s">
        <v>1581</v>
      </c>
      <c r="B85" s="521">
        <v>0</v>
      </c>
      <c r="C85" s="521">
        <v>0</v>
      </c>
      <c r="D85" s="521">
        <v>0</v>
      </c>
      <c r="E85" s="521">
        <v>0</v>
      </c>
      <c r="F85" s="521">
        <v>0</v>
      </c>
      <c r="G85" s="521">
        <v>0</v>
      </c>
    </row>
    <row r="86" spans="1:7" x14ac:dyDescent="0.25">
      <c r="A86" s="189"/>
      <c r="B86" s="189"/>
      <c r="C86" s="189"/>
      <c r="D86" s="189"/>
      <c r="E86" s="189"/>
      <c r="F86" s="189"/>
      <c r="G86" s="189"/>
    </row>
    <row r="87" spans="1:7" ht="18" x14ac:dyDescent="0.25">
      <c r="A87" s="190" t="s">
        <v>1187</v>
      </c>
      <c r="B87" s="190"/>
      <c r="C87" s="190"/>
      <c r="D87" s="190"/>
      <c r="E87" s="190"/>
      <c r="F87" s="190"/>
      <c r="G87" s="190"/>
    </row>
    <row r="88" spans="1:7" x14ac:dyDescent="0.25">
      <c r="A88" s="145"/>
      <c r="B88" s="191" t="s">
        <v>1188</v>
      </c>
      <c r="C88" s="191" t="s">
        <v>1189</v>
      </c>
      <c r="D88" s="191" t="s">
        <v>1190</v>
      </c>
      <c r="E88" s="191" t="s">
        <v>1191</v>
      </c>
      <c r="F88" s="146"/>
      <c r="G88" s="147"/>
    </row>
    <row r="89" spans="1:7" ht="17.25" x14ac:dyDescent="0.25">
      <c r="A89" s="192" t="s">
        <v>1192</v>
      </c>
      <c r="B89" s="155"/>
      <c r="C89" s="155"/>
      <c r="D89" s="155"/>
      <c r="E89" s="155"/>
      <c r="F89" s="146"/>
      <c r="G89" s="147"/>
    </row>
    <row r="90" spans="1:7" x14ac:dyDescent="0.25">
      <c r="A90" s="173" t="s">
        <v>1193</v>
      </c>
      <c r="B90" s="170" t="s">
        <v>1194</v>
      </c>
      <c r="C90" s="170" t="s">
        <v>1195</v>
      </c>
      <c r="D90" s="170" t="s">
        <v>1196</v>
      </c>
      <c r="E90" s="170" t="s">
        <v>1197</v>
      </c>
      <c r="F90" s="146"/>
      <c r="G90" s="147"/>
    </row>
    <row r="91" spans="1:7" x14ac:dyDescent="0.25">
      <c r="A91" s="173" t="s">
        <v>1198</v>
      </c>
      <c r="B91" s="170" t="s">
        <v>1199</v>
      </c>
      <c r="C91" s="170" t="s">
        <v>1197</v>
      </c>
      <c r="D91" s="170" t="s">
        <v>1200</v>
      </c>
      <c r="E91" s="170" t="s">
        <v>1201</v>
      </c>
      <c r="F91" s="146"/>
      <c r="G91" s="147"/>
    </row>
    <row r="92" spans="1:7" x14ac:dyDescent="0.25">
      <c r="A92" s="193" t="s">
        <v>1202</v>
      </c>
      <c r="B92" s="194" t="s">
        <v>1199</v>
      </c>
      <c r="C92" s="194" t="s">
        <v>1203</v>
      </c>
      <c r="D92" s="194" t="s">
        <v>1204</v>
      </c>
      <c r="E92" s="194" t="s">
        <v>1205</v>
      </c>
      <c r="F92" s="146"/>
      <c r="G92" s="147"/>
    </row>
    <row r="93" spans="1:7" x14ac:dyDescent="0.25">
      <c r="A93" s="173" t="s">
        <v>1206</v>
      </c>
      <c r="B93" s="170" t="s">
        <v>1207</v>
      </c>
      <c r="C93" s="170" t="s">
        <v>1208</v>
      </c>
      <c r="D93" s="170" t="s">
        <v>1209</v>
      </c>
      <c r="E93" s="170" t="s">
        <v>1210</v>
      </c>
      <c r="F93" s="146"/>
      <c r="G93" s="147"/>
    </row>
    <row r="94" spans="1:7" x14ac:dyDescent="0.25">
      <c r="A94" s="173" t="s">
        <v>1211</v>
      </c>
      <c r="B94" s="194" t="s">
        <v>1212</v>
      </c>
      <c r="C94" s="170" t="s">
        <v>1212</v>
      </c>
      <c r="D94" s="170" t="s">
        <v>1212</v>
      </c>
      <c r="E94" s="170" t="s">
        <v>1212</v>
      </c>
      <c r="F94" s="146"/>
      <c r="G94" s="147"/>
    </row>
    <row r="95" spans="1:7" x14ac:dyDescent="0.25">
      <c r="A95" s="173" t="s">
        <v>1213</v>
      </c>
      <c r="B95" s="194" t="s">
        <v>1214</v>
      </c>
      <c r="C95" s="170" t="s">
        <v>1203</v>
      </c>
      <c r="D95" s="170" t="s">
        <v>1215</v>
      </c>
      <c r="E95" s="170" t="s">
        <v>1203</v>
      </c>
      <c r="F95" s="146"/>
      <c r="G95" s="146"/>
    </row>
    <row r="96" spans="1:7" x14ac:dyDescent="0.25">
      <c r="A96" s="173"/>
      <c r="B96" s="170"/>
      <c r="C96" s="170"/>
      <c r="D96" s="170"/>
      <c r="E96" s="170"/>
      <c r="F96" s="146"/>
      <c r="G96" s="147"/>
    </row>
    <row r="97" spans="1:7" ht="18" x14ac:dyDescent="0.25">
      <c r="A97" s="190" t="s">
        <v>1216</v>
      </c>
      <c r="B97" s="195"/>
      <c r="C97" s="195"/>
      <c r="D97" s="195"/>
      <c r="E97" s="196"/>
      <c r="F97" s="190"/>
      <c r="G97" s="190"/>
    </row>
    <row r="98" spans="1:7" x14ac:dyDescent="0.25">
      <c r="A98" s="197"/>
      <c r="B98" s="191" t="s">
        <v>1188</v>
      </c>
      <c r="C98" s="191" t="s">
        <v>1189</v>
      </c>
      <c r="D98" s="191" t="s">
        <v>1190</v>
      </c>
      <c r="E98" s="198"/>
      <c r="F98" s="146"/>
      <c r="G98" s="147"/>
    </row>
    <row r="99" spans="1:7" x14ac:dyDescent="0.25">
      <c r="A99" s="187" t="s">
        <v>1217</v>
      </c>
      <c r="B99" s="199" t="s">
        <v>1218</v>
      </c>
      <c r="C99" s="199" t="s">
        <v>1219</v>
      </c>
      <c r="D99" s="199" t="s">
        <v>1220</v>
      </c>
      <c r="E99" s="188"/>
      <c r="F99" s="146"/>
      <c r="G99" s="147"/>
    </row>
    <row r="100" spans="1:7" x14ac:dyDescent="0.25">
      <c r="A100" s="200"/>
      <c r="B100" s="201"/>
      <c r="C100" s="201"/>
      <c r="D100" s="201"/>
      <c r="E100" s="201"/>
      <c r="F100" s="146"/>
      <c r="G100" s="147"/>
    </row>
    <row r="101" spans="1:7" ht="21" x14ac:dyDescent="0.25">
      <c r="A101" s="190" t="s">
        <v>1221</v>
      </c>
      <c r="B101" s="195"/>
      <c r="C101" s="195"/>
      <c r="D101" s="195"/>
      <c r="E101" s="196"/>
      <c r="F101" s="190"/>
      <c r="G101" s="190"/>
    </row>
    <row r="102" spans="1:7" ht="18" x14ac:dyDescent="0.25">
      <c r="A102" s="202"/>
      <c r="B102" s="202"/>
      <c r="C102" s="202"/>
      <c r="D102" s="202"/>
      <c r="E102" s="203"/>
      <c r="F102" s="146"/>
      <c r="G102" s="147"/>
    </row>
    <row r="103" spans="1:7" ht="33" customHeight="1" x14ac:dyDescent="0.25">
      <c r="A103" s="522" t="s">
        <v>1222</v>
      </c>
      <c r="B103" s="522"/>
      <c r="C103" s="522"/>
      <c r="D103" s="522"/>
      <c r="E103" s="522"/>
      <c r="F103" s="522"/>
      <c r="G103" s="147"/>
    </row>
    <row r="104" spans="1:7" ht="7.5" customHeight="1" x14ac:dyDescent="0.25">
      <c r="A104" s="202"/>
      <c r="B104" s="202"/>
      <c r="C104" s="202"/>
      <c r="D104" s="202"/>
      <c r="E104" s="203"/>
      <c r="F104" s="146"/>
      <c r="G104" s="147"/>
    </row>
    <row r="105" spans="1:7" ht="8.25" customHeight="1" x14ac:dyDescent="0.25">
      <c r="A105" s="192"/>
      <c r="B105" s="191"/>
      <c r="C105" s="191"/>
      <c r="D105" s="191"/>
      <c r="E105" s="155"/>
      <c r="F105" s="146"/>
      <c r="G105" s="147"/>
    </row>
    <row r="106" spans="1:7" x14ac:dyDescent="0.25">
      <c r="A106" s="192" t="s">
        <v>1223</v>
      </c>
      <c r="B106" s="191" t="s">
        <v>1188</v>
      </c>
      <c r="C106" s="191" t="s">
        <v>1189</v>
      </c>
      <c r="D106" s="191" t="s">
        <v>1190</v>
      </c>
      <c r="E106" s="155"/>
      <c r="F106" s="146"/>
      <c r="G106" s="147"/>
    </row>
    <row r="107" spans="1:7" x14ac:dyDescent="0.25">
      <c r="A107" s="204" t="s">
        <v>1224</v>
      </c>
      <c r="B107" s="199" t="s">
        <v>1207</v>
      </c>
      <c r="C107" s="199" t="s">
        <v>1225</v>
      </c>
      <c r="D107" s="199" t="s">
        <v>1226</v>
      </c>
      <c r="E107" s="155"/>
      <c r="F107" s="146"/>
      <c r="G107" s="147"/>
    </row>
    <row r="108" spans="1:7" x14ac:dyDescent="0.25">
      <c r="A108" s="204" t="s">
        <v>1227</v>
      </c>
      <c r="B108" s="205" t="s">
        <v>1207</v>
      </c>
      <c r="C108" s="206" t="s">
        <v>1225</v>
      </c>
      <c r="D108" s="207" t="s">
        <v>1228</v>
      </c>
      <c r="E108" s="155"/>
      <c r="F108" s="146"/>
      <c r="G108" s="147"/>
    </row>
    <row r="109" spans="1:7" x14ac:dyDescent="0.25">
      <c r="A109" s="204" t="s">
        <v>1229</v>
      </c>
      <c r="B109" s="208" t="s">
        <v>1230</v>
      </c>
      <c r="C109" s="209" t="s">
        <v>1231</v>
      </c>
      <c r="D109" s="208" t="s">
        <v>1232</v>
      </c>
      <c r="E109" s="155"/>
      <c r="F109" s="146"/>
      <c r="G109" s="147"/>
    </row>
    <row r="110" spans="1:7" x14ac:dyDescent="0.25">
      <c r="A110" s="204" t="s">
        <v>1233</v>
      </c>
      <c r="B110" s="210" t="s">
        <v>1234</v>
      </c>
      <c r="C110" s="199" t="s">
        <v>1235</v>
      </c>
      <c r="D110" s="199" t="s">
        <v>1232</v>
      </c>
      <c r="E110" s="155"/>
      <c r="F110" s="146"/>
      <c r="G110" s="147"/>
    </row>
    <row r="111" spans="1:7" x14ac:dyDescent="0.25">
      <c r="A111" s="204" t="s">
        <v>1236</v>
      </c>
      <c r="B111" s="210" t="s">
        <v>1237</v>
      </c>
      <c r="C111" s="199" t="s">
        <v>1235</v>
      </c>
      <c r="D111" s="199" t="s">
        <v>1238</v>
      </c>
      <c r="E111" s="155"/>
      <c r="F111" s="146"/>
      <c r="G111" s="147"/>
    </row>
    <row r="112" spans="1:7" x14ac:dyDescent="0.25">
      <c r="A112" s="204" t="s">
        <v>1239</v>
      </c>
      <c r="B112" s="210" t="s">
        <v>1237</v>
      </c>
      <c r="C112" s="199" t="s">
        <v>1235</v>
      </c>
      <c r="D112" s="199" t="s">
        <v>1238</v>
      </c>
      <c r="E112" s="155"/>
      <c r="F112" s="146"/>
      <c r="G112" s="147"/>
    </row>
    <row r="113" spans="1:7" x14ac:dyDescent="0.25">
      <c r="A113" s="211"/>
      <c r="B113" s="212"/>
      <c r="C113" s="212"/>
      <c r="D113" s="211"/>
      <c r="E113" s="146"/>
      <c r="F113" s="146"/>
      <c r="G113" s="147"/>
    </row>
    <row r="114" spans="1:7" ht="18" x14ac:dyDescent="0.25">
      <c r="A114" s="190" t="s">
        <v>1240</v>
      </c>
      <c r="B114" s="190"/>
      <c r="C114" s="190"/>
      <c r="D114" s="190"/>
      <c r="E114" s="154"/>
      <c r="F114" s="190"/>
      <c r="G114" s="190"/>
    </row>
    <row r="115" spans="1:7" x14ac:dyDescent="0.25">
      <c r="A115" s="145"/>
      <c r="B115" s="146"/>
      <c r="C115" s="146"/>
      <c r="D115" s="146"/>
      <c r="E115" s="146"/>
      <c r="F115" s="146"/>
      <c r="G115" s="147"/>
    </row>
    <row r="116" spans="1:7" x14ac:dyDescent="0.25">
      <c r="A116" s="213" t="s">
        <v>1241</v>
      </c>
      <c r="B116" s="146"/>
      <c r="C116" s="146"/>
      <c r="D116" s="146"/>
      <c r="E116" s="146"/>
      <c r="F116" s="146"/>
      <c r="G116" s="147"/>
    </row>
    <row r="117" spans="1:7" x14ac:dyDescent="0.25">
      <c r="A117" s="145"/>
      <c r="B117" s="191" t="s">
        <v>1188</v>
      </c>
      <c r="C117" s="191" t="s">
        <v>1189</v>
      </c>
      <c r="D117" s="191" t="s">
        <v>1190</v>
      </c>
      <c r="E117" s="155"/>
      <c r="F117" s="146"/>
      <c r="G117" s="147"/>
    </row>
    <row r="118" spans="1:7" ht="57" customHeight="1" x14ac:dyDescent="0.25">
      <c r="A118" s="214" t="s">
        <v>1242</v>
      </c>
      <c r="B118" s="215" t="s">
        <v>1207</v>
      </c>
      <c r="C118" s="215" t="s">
        <v>1225</v>
      </c>
      <c r="D118" s="215" t="s">
        <v>1243</v>
      </c>
      <c r="E118" s="155"/>
      <c r="F118" s="146"/>
      <c r="G118" s="147"/>
    </row>
    <row r="119" spans="1:7" ht="15" customHeight="1" x14ac:dyDescent="0.25">
      <c r="A119" s="214"/>
      <c r="B119" s="155"/>
      <c r="C119" s="155"/>
      <c r="D119" s="155"/>
      <c r="E119" s="155"/>
      <c r="F119" s="146"/>
      <c r="G119" s="147"/>
    </row>
    <row r="120" spans="1:7" x14ac:dyDescent="0.25">
      <c r="A120" s="216" t="s">
        <v>1244</v>
      </c>
      <c r="B120" s="217"/>
      <c r="C120" s="217"/>
      <c r="D120" s="217"/>
      <c r="E120" s="146"/>
      <c r="F120" s="146"/>
      <c r="G120" s="147"/>
    </row>
    <row r="121" spans="1:7" x14ac:dyDescent="0.25">
      <c r="A121" s="217"/>
      <c r="B121" s="191" t="s">
        <v>1188</v>
      </c>
      <c r="C121" s="191" t="s">
        <v>1189</v>
      </c>
      <c r="D121" s="191" t="s">
        <v>1190</v>
      </c>
      <c r="E121" s="146"/>
      <c r="F121" s="146"/>
      <c r="G121" s="147"/>
    </row>
    <row r="122" spans="1:7" ht="128.25" customHeight="1" x14ac:dyDescent="0.25">
      <c r="A122" s="218" t="s">
        <v>1245</v>
      </c>
      <c r="B122" s="219" t="s">
        <v>1246</v>
      </c>
      <c r="C122" s="220" t="s">
        <v>1225</v>
      </c>
      <c r="D122" s="221" t="s">
        <v>1232</v>
      </c>
      <c r="E122" s="146"/>
      <c r="F122" s="146"/>
      <c r="G122" s="147"/>
    </row>
    <row r="123" spans="1:7" ht="15" customHeight="1" x14ac:dyDescent="0.25">
      <c r="A123" s="214"/>
      <c r="B123" s="222"/>
      <c r="C123" s="223"/>
      <c r="D123" s="207"/>
      <c r="E123" s="146"/>
      <c r="F123" s="146"/>
      <c r="G123" s="147"/>
    </row>
    <row r="124" spans="1:7" x14ac:dyDescent="0.25">
      <c r="A124" s="216" t="s">
        <v>1247</v>
      </c>
      <c r="B124" s="217"/>
      <c r="C124" s="217"/>
      <c r="D124" s="217"/>
      <c r="E124" s="146"/>
      <c r="F124" s="146"/>
      <c r="G124" s="147"/>
    </row>
    <row r="125" spans="1:7" x14ac:dyDescent="0.25">
      <c r="A125" s="214"/>
      <c r="B125" s="191" t="s">
        <v>1188</v>
      </c>
      <c r="C125" s="191" t="s">
        <v>1189</v>
      </c>
      <c r="D125" s="191" t="s">
        <v>1190</v>
      </c>
      <c r="E125" s="146"/>
      <c r="F125" s="146"/>
      <c r="G125" s="147"/>
    </row>
    <row r="126" spans="1:7" x14ac:dyDescent="0.25">
      <c r="A126" s="214" t="s">
        <v>1248</v>
      </c>
      <c r="B126" s="206" t="s">
        <v>1203</v>
      </c>
      <c r="C126" s="224" t="s">
        <v>1249</v>
      </c>
      <c r="D126" s="206" t="s">
        <v>1203</v>
      </c>
      <c r="E126" s="146"/>
      <c r="F126" s="146"/>
      <c r="G126" s="147"/>
    </row>
    <row r="127" spans="1:7" x14ac:dyDescent="0.25">
      <c r="A127" s="214" t="s">
        <v>1250</v>
      </c>
      <c r="B127" s="222" t="s">
        <v>1246</v>
      </c>
      <c r="C127" s="223" t="s">
        <v>1251</v>
      </c>
      <c r="D127" s="207" t="s">
        <v>1252</v>
      </c>
      <c r="E127" s="146"/>
      <c r="F127" s="146"/>
      <c r="G127" s="147"/>
    </row>
    <row r="128" spans="1:7" x14ac:dyDescent="0.25">
      <c r="A128" s="214" t="s">
        <v>1253</v>
      </c>
      <c r="B128" s="222" t="s">
        <v>1254</v>
      </c>
      <c r="C128" s="223" t="s">
        <v>1255</v>
      </c>
      <c r="D128" s="207" t="s">
        <v>1256</v>
      </c>
      <c r="E128" s="146"/>
      <c r="F128" s="146"/>
      <c r="G128" s="147"/>
    </row>
    <row r="129" spans="1:7" ht="15" customHeight="1" x14ac:dyDescent="0.25">
      <c r="A129" s="214"/>
      <c r="B129" s="155"/>
      <c r="C129" s="155"/>
      <c r="D129" s="155"/>
      <c r="E129" s="146"/>
      <c r="F129" s="146"/>
      <c r="G129" s="147"/>
    </row>
    <row r="130" spans="1:7" x14ac:dyDescent="0.25">
      <c r="A130" s="216" t="s">
        <v>1247</v>
      </c>
      <c r="B130" s="217"/>
      <c r="C130" s="217"/>
      <c r="D130" s="217"/>
      <c r="E130" s="146"/>
      <c r="F130" s="146"/>
      <c r="G130" s="147"/>
    </row>
    <row r="131" spans="1:7" x14ac:dyDescent="0.25">
      <c r="A131" s="214"/>
      <c r="B131" s="191" t="s">
        <v>1188</v>
      </c>
      <c r="C131" s="191" t="s">
        <v>1189</v>
      </c>
      <c r="D131" s="191" t="s">
        <v>1190</v>
      </c>
      <c r="E131" s="146"/>
      <c r="F131" s="146"/>
      <c r="G131" s="147"/>
    </row>
    <row r="132" spans="1:7" ht="30" customHeight="1" x14ac:dyDescent="0.25">
      <c r="A132" s="218" t="s">
        <v>1257</v>
      </c>
      <c r="B132" s="206" t="s">
        <v>1258</v>
      </c>
      <c r="C132" s="224" t="s">
        <v>1259</v>
      </c>
      <c r="D132" s="224" t="s">
        <v>1260</v>
      </c>
      <c r="E132" s="146"/>
      <c r="F132" s="146"/>
      <c r="G132" s="147"/>
    </row>
    <row r="133" spans="1:7" ht="15" customHeight="1" x14ac:dyDescent="0.25">
      <c r="A133" s="214"/>
      <c r="B133" s="155"/>
      <c r="C133" s="155"/>
      <c r="D133" s="155"/>
      <c r="E133" s="146"/>
      <c r="F133" s="146"/>
      <c r="G133" s="147"/>
    </row>
    <row r="134" spans="1:7" x14ac:dyDescent="0.25">
      <c r="A134" s="216" t="s">
        <v>1261</v>
      </c>
      <c r="B134" s="217"/>
      <c r="C134" s="217"/>
      <c r="D134" s="217"/>
      <c r="E134" s="217"/>
      <c r="F134" s="217"/>
      <c r="G134" s="147"/>
    </row>
    <row r="135" spans="1:7" x14ac:dyDescent="0.25">
      <c r="A135" s="214"/>
      <c r="B135" s="191" t="s">
        <v>1188</v>
      </c>
      <c r="C135" s="191" t="s">
        <v>1189</v>
      </c>
      <c r="D135" s="191" t="s">
        <v>1190</v>
      </c>
      <c r="E135" s="146"/>
      <c r="F135" s="146"/>
      <c r="G135" s="147"/>
    </row>
    <row r="136" spans="1:7" x14ac:dyDescent="0.25">
      <c r="A136" s="214" t="s">
        <v>1262</v>
      </c>
      <c r="B136" s="225" t="s">
        <v>1263</v>
      </c>
      <c r="C136" s="199" t="s">
        <v>1225</v>
      </c>
      <c r="D136" s="199" t="s">
        <v>1264</v>
      </c>
      <c r="E136" s="146"/>
      <c r="F136" s="146"/>
      <c r="G136" s="147"/>
    </row>
    <row r="137" spans="1:7" x14ac:dyDescent="0.25">
      <c r="A137" s="214" t="s">
        <v>1265</v>
      </c>
      <c r="B137" s="225" t="s">
        <v>1266</v>
      </c>
      <c r="C137" s="199" t="s">
        <v>1225</v>
      </c>
      <c r="D137" s="199" t="s">
        <v>1267</v>
      </c>
      <c r="E137" s="146"/>
      <c r="F137" s="146"/>
      <c r="G137" s="147"/>
    </row>
    <row r="138" spans="1:7" x14ac:dyDescent="0.25">
      <c r="A138" s="226"/>
      <c r="B138" s="227"/>
      <c r="C138" s="227"/>
      <c r="D138" s="227"/>
      <c r="E138" s="228"/>
      <c r="F138" s="146"/>
      <c r="G138" s="147"/>
    </row>
    <row r="139" spans="1:7" ht="18" x14ac:dyDescent="0.25">
      <c r="A139" s="190" t="s">
        <v>1268</v>
      </c>
      <c r="B139" s="229"/>
      <c r="C139" s="229"/>
      <c r="D139" s="229"/>
      <c r="E139" s="230"/>
      <c r="F139" s="190"/>
      <c r="G139" s="190"/>
    </row>
    <row r="140" spans="1:7" x14ac:dyDescent="0.25">
      <c r="A140" s="231"/>
      <c r="B140" s="191"/>
      <c r="C140" s="191"/>
      <c r="D140" s="191"/>
      <c r="E140" s="232"/>
      <c r="F140" s="146"/>
      <c r="G140" s="147"/>
    </row>
    <row r="141" spans="1:7" x14ac:dyDescent="0.25">
      <c r="A141" s="233" t="s">
        <v>1269</v>
      </c>
      <c r="B141" s="145"/>
      <c r="C141" s="146"/>
      <c r="D141" s="155" t="s">
        <v>1270</v>
      </c>
      <c r="E141" s="146"/>
      <c r="F141" s="146"/>
      <c r="G141" s="147"/>
    </row>
    <row r="142" spans="1:7" x14ac:dyDescent="0.25">
      <c r="A142" s="204" t="s">
        <v>1271</v>
      </c>
      <c r="B142" s="145"/>
      <c r="C142" s="146"/>
      <c r="D142" s="155" t="s">
        <v>1270</v>
      </c>
      <c r="E142" s="146"/>
      <c r="F142" s="146"/>
      <c r="G142" s="147"/>
    </row>
    <row r="143" spans="1:7" x14ac:dyDescent="0.25">
      <c r="A143" s="145"/>
      <c r="B143" s="145"/>
      <c r="C143" s="155"/>
      <c r="D143" s="146"/>
      <c r="E143" s="146"/>
      <c r="F143" s="146"/>
      <c r="G143" s="147"/>
    </row>
    <row r="144" spans="1:7" x14ac:dyDescent="0.25">
      <c r="A144" s="204" t="s">
        <v>1272</v>
      </c>
      <c r="B144" s="204"/>
      <c r="C144" s="204"/>
      <c r="D144" s="204"/>
      <c r="E144" s="204"/>
      <c r="F144" s="204"/>
      <c r="G144" s="204"/>
    </row>
    <row r="145" spans="1:7" x14ac:dyDescent="0.25">
      <c r="A145" s="234" t="s">
        <v>1273</v>
      </c>
      <c r="B145" s="235"/>
      <c r="C145" s="235"/>
      <c r="D145" s="235"/>
      <c r="E145" s="235"/>
      <c r="F145" s="235"/>
      <c r="G145" s="146"/>
    </row>
    <row r="146" spans="1:7" x14ac:dyDescent="0.25">
      <c r="A146" s="236" t="s">
        <v>1274</v>
      </c>
      <c r="B146" s="237"/>
      <c r="C146" s="237"/>
      <c r="D146" s="237"/>
      <c r="E146" s="237"/>
      <c r="F146" s="237"/>
      <c r="G146" s="237"/>
    </row>
    <row r="147" spans="1:7" ht="60" customHeight="1" x14ac:dyDescent="0.25">
      <c r="A147" s="523" t="s">
        <v>1275</v>
      </c>
      <c r="B147" s="523"/>
      <c r="C147" s="523"/>
      <c r="D147" s="523"/>
      <c r="E147" s="523"/>
      <c r="F147" s="523"/>
      <c r="G147" s="523"/>
    </row>
    <row r="148" spans="1:7" x14ac:dyDescent="0.25">
      <c r="A148" s="145"/>
      <c r="B148" s="145"/>
      <c r="C148" s="145"/>
      <c r="D148" s="146"/>
      <c r="E148" s="146"/>
      <c r="F148" s="146"/>
      <c r="G148" s="147"/>
    </row>
    <row r="149" spans="1:7" ht="21" x14ac:dyDescent="0.3">
      <c r="A149" s="238" t="s">
        <v>1276</v>
      </c>
      <c r="B149" s="238"/>
      <c r="C149" s="238"/>
      <c r="D149" s="238"/>
      <c r="E149" s="238"/>
      <c r="F149" s="238"/>
      <c r="G149" s="239"/>
    </row>
    <row r="150" spans="1:7" x14ac:dyDescent="0.25">
      <c r="A150" s="240"/>
      <c r="B150" s="241"/>
      <c r="C150" s="241"/>
      <c r="D150" s="241"/>
      <c r="E150" s="241"/>
      <c r="F150" s="242"/>
      <c r="G150" s="243"/>
    </row>
    <row r="151" spans="1:7" x14ac:dyDescent="0.25">
      <c r="A151" s="240" t="s">
        <v>61</v>
      </c>
      <c r="B151" s="244"/>
      <c r="C151" s="244"/>
      <c r="D151" s="245">
        <f>[1]Calculations!$D$7</f>
        <v>28725514100</v>
      </c>
      <c r="E151" s="245"/>
      <c r="F151" s="242"/>
      <c r="G151" s="243"/>
    </row>
    <row r="152" spans="1:7" x14ac:dyDescent="0.25">
      <c r="A152" s="240"/>
      <c r="B152" s="244"/>
      <c r="C152" s="244"/>
      <c r="D152" s="246"/>
      <c r="E152" s="246"/>
      <c r="F152" s="242"/>
      <c r="G152" s="243"/>
    </row>
    <row r="153" spans="1:7" x14ac:dyDescent="0.25">
      <c r="A153" s="247" t="s">
        <v>1277</v>
      </c>
      <c r="B153" s="244"/>
      <c r="C153" s="244"/>
      <c r="D153" s="248">
        <f>[3]Calculations!$D$9</f>
        <v>37829243617.979874</v>
      </c>
      <c r="E153" s="249"/>
      <c r="F153" s="250" t="s">
        <v>1278</v>
      </c>
      <c r="G153" s="251">
        <f>[1]Calculations!$H$9</f>
        <v>40282965765.240005</v>
      </c>
    </row>
    <row r="154" spans="1:7" x14ac:dyDescent="0.25">
      <c r="A154" s="252" t="s">
        <v>1279</v>
      </c>
      <c r="B154" s="244"/>
      <c r="C154" s="244"/>
      <c r="D154" s="253"/>
      <c r="E154" s="254"/>
      <c r="F154" s="255" t="s">
        <v>1280</v>
      </c>
      <c r="G154" s="251">
        <f>[1]Calculations!$H$10</f>
        <v>38214280077.348961</v>
      </c>
    </row>
    <row r="155" spans="1:7" x14ac:dyDescent="0.25">
      <c r="A155" s="256" t="s">
        <v>1281</v>
      </c>
      <c r="B155" s="257"/>
      <c r="C155" s="257"/>
      <c r="D155" s="253">
        <f>[3]Calculations!$D$11</f>
        <v>271175690.37</v>
      </c>
      <c r="E155" s="246"/>
      <c r="F155" s="250" t="s">
        <v>1282</v>
      </c>
      <c r="G155" s="503">
        <f>[1]Calculations!$H$11</f>
        <v>0.94799999999999995</v>
      </c>
    </row>
    <row r="156" spans="1:7" x14ac:dyDescent="0.25">
      <c r="A156" s="247" t="s">
        <v>1283</v>
      </c>
      <c r="B156" s="244"/>
      <c r="C156" s="244"/>
      <c r="D156" s="253">
        <f>[1]Calculations!$D$12</f>
        <v>0</v>
      </c>
      <c r="E156" s="246"/>
      <c r="F156" s="250" t="s">
        <v>1284</v>
      </c>
      <c r="G156" s="503">
        <f>[1]Calculations!$H$12</f>
        <v>0.95</v>
      </c>
    </row>
    <row r="157" spans="1:7" x14ac:dyDescent="0.25">
      <c r="A157" s="247" t="s">
        <v>1285</v>
      </c>
      <c r="B157" s="244"/>
      <c r="C157" s="244"/>
      <c r="D157" s="253">
        <f>[1]Calculations!$D$13</f>
        <v>0</v>
      </c>
      <c r="E157" s="246"/>
      <c r="F157" s="243"/>
      <c r="G157" s="242"/>
    </row>
    <row r="158" spans="1:7" x14ac:dyDescent="0.25">
      <c r="A158" s="247" t="s">
        <v>1286</v>
      </c>
      <c r="B158" s="244"/>
      <c r="C158" s="244"/>
      <c r="D158" s="253">
        <f>[1]Calculations!$D$14</f>
        <v>0</v>
      </c>
      <c r="E158" s="246"/>
      <c r="F158" s="243"/>
      <c r="G158" s="242"/>
    </row>
    <row r="159" spans="1:7" ht="17.25" x14ac:dyDescent="0.25">
      <c r="A159" s="247" t="s">
        <v>1287</v>
      </c>
      <c r="B159" s="244"/>
      <c r="C159" s="244"/>
      <c r="D159" s="253">
        <f>[1]Calculations!$D$15</f>
        <v>0</v>
      </c>
      <c r="E159" s="246"/>
      <c r="F159" s="243"/>
      <c r="G159" s="242"/>
    </row>
    <row r="160" spans="1:7" x14ac:dyDescent="0.25">
      <c r="A160" s="247" t="s">
        <v>1288</v>
      </c>
      <c r="B160" s="244"/>
      <c r="C160" s="244"/>
      <c r="D160" s="253">
        <f>[3]Calculations!$D$16</f>
        <v>433186638.07671225</v>
      </c>
      <c r="E160" s="258"/>
      <c r="F160" s="243"/>
      <c r="G160" s="242"/>
    </row>
    <row r="161" spans="1:7" ht="15.75" thickBot="1" x14ac:dyDescent="0.3">
      <c r="A161" s="240" t="s">
        <v>1289</v>
      </c>
      <c r="B161" s="244"/>
      <c r="C161" s="244"/>
      <c r="D161" s="259">
        <f>[3]Calculations!$D$17</f>
        <v>37667232670.273163</v>
      </c>
      <c r="E161" s="260"/>
      <c r="F161" s="261"/>
      <c r="G161" s="242"/>
    </row>
    <row r="162" spans="1:7" ht="16.5" thickTop="1" thickBot="1" x14ac:dyDescent="0.3">
      <c r="A162" s="240"/>
      <c r="B162" s="244"/>
      <c r="C162" s="244"/>
      <c r="D162" s="241"/>
      <c r="E162" s="241"/>
      <c r="F162" s="243"/>
      <c r="G162" s="242"/>
    </row>
    <row r="163" spans="1:7" ht="15.75" thickBot="1" x14ac:dyDescent="0.3">
      <c r="A163" s="240" t="s">
        <v>1290</v>
      </c>
      <c r="B163" s="262"/>
      <c r="C163" s="262"/>
      <c r="D163" s="263" t="str">
        <f>[3]Calculations!$D$19</f>
        <v>PASS</v>
      </c>
      <c r="E163" s="264"/>
      <c r="F163" s="243"/>
      <c r="G163" s="243"/>
    </row>
    <row r="164" spans="1:7" x14ac:dyDescent="0.25">
      <c r="A164" s="240"/>
      <c r="B164" s="262"/>
      <c r="C164" s="262"/>
      <c r="D164" s="264"/>
      <c r="E164" s="264"/>
      <c r="F164" s="243"/>
      <c r="G164" s="243"/>
    </row>
    <row r="165" spans="1:7" ht="8.25" customHeight="1" x14ac:dyDescent="0.25">
      <c r="A165" s="240"/>
      <c r="B165" s="262"/>
      <c r="C165" s="262"/>
      <c r="D165" s="264"/>
      <c r="E165" s="264"/>
      <c r="F165" s="243"/>
      <c r="G165" s="243"/>
    </row>
    <row r="166" spans="1:7" s="268" customFormat="1" x14ac:dyDescent="0.25">
      <c r="A166" s="240" t="s">
        <v>1291</v>
      </c>
      <c r="B166" s="265"/>
      <c r="C166" s="265"/>
      <c r="D166" s="266"/>
      <c r="E166" s="266"/>
      <c r="F166" s="267"/>
      <c r="G166" s="267"/>
    </row>
    <row r="167" spans="1:7" ht="4.5" customHeight="1" x14ac:dyDescent="0.25">
      <c r="A167" s="269"/>
      <c r="B167" s="270"/>
      <c r="C167" s="270"/>
      <c r="D167" s="271"/>
      <c r="E167" s="271"/>
      <c r="F167" s="242"/>
      <c r="G167" s="242"/>
    </row>
    <row r="168" spans="1:7" x14ac:dyDescent="0.25">
      <c r="A168" s="256" t="s">
        <v>1292</v>
      </c>
      <c r="B168" s="270"/>
      <c r="C168" s="270"/>
      <c r="D168" s="272">
        <f>[3]Calculations!$D$23</f>
        <v>1.03</v>
      </c>
      <c r="E168" s="271"/>
      <c r="F168" s="273"/>
      <c r="G168" s="242"/>
    </row>
    <row r="169" spans="1:7" ht="18.75" x14ac:dyDescent="0.3">
      <c r="A169" s="256" t="s">
        <v>1293</v>
      </c>
      <c r="B169" s="270"/>
      <c r="C169" s="270"/>
      <c r="D169" s="272">
        <f>[3]Calculations!$D$24</f>
        <v>1.0467239297990503</v>
      </c>
      <c r="E169" s="271"/>
      <c r="F169" s="274"/>
      <c r="G169" s="242"/>
    </row>
    <row r="170" spans="1:7" x14ac:dyDescent="0.25">
      <c r="A170" s="269" t="s">
        <v>1294</v>
      </c>
      <c r="B170" s="270"/>
      <c r="C170" s="270"/>
      <c r="D170" s="271"/>
      <c r="E170" s="271"/>
      <c r="F170" s="242"/>
      <c r="G170" s="242"/>
    </row>
    <row r="171" spans="1:7" x14ac:dyDescent="0.25">
      <c r="A171" s="269"/>
      <c r="B171" s="270"/>
      <c r="C171" s="270"/>
      <c r="D171" s="271"/>
      <c r="E171" s="271"/>
      <c r="F171" s="242"/>
      <c r="G171" s="242"/>
    </row>
    <row r="172" spans="1:7" ht="21" x14ac:dyDescent="0.3">
      <c r="A172" s="238" t="s">
        <v>1295</v>
      </c>
      <c r="B172" s="238"/>
      <c r="C172" s="238"/>
      <c r="D172" s="238"/>
      <c r="E172" s="238"/>
      <c r="F172" s="239"/>
      <c r="G172" s="239"/>
    </row>
    <row r="173" spans="1:7" x14ac:dyDescent="0.25">
      <c r="A173" s="275"/>
      <c r="B173" s="276"/>
      <c r="C173" s="276"/>
      <c r="D173" s="277"/>
      <c r="E173" s="277"/>
      <c r="F173" s="278"/>
      <c r="G173" s="279"/>
    </row>
    <row r="174" spans="1:7" ht="17.25" x14ac:dyDescent="0.25">
      <c r="A174" s="247" t="s">
        <v>1296</v>
      </c>
      <c r="B174" s="280"/>
      <c r="C174" s="276"/>
      <c r="D174" s="281">
        <f>[3]Calculations!$D$29</f>
        <v>29631654742.535412</v>
      </c>
      <c r="E174" s="245"/>
      <c r="F174" s="278"/>
      <c r="G174" s="279"/>
    </row>
    <row r="175" spans="1:7" x14ac:dyDescent="0.25">
      <c r="A175" s="275"/>
      <c r="B175" s="276"/>
      <c r="C175" s="276"/>
      <c r="D175" s="282"/>
      <c r="E175" s="277"/>
      <c r="F175" s="278"/>
      <c r="G175" s="279"/>
    </row>
    <row r="176" spans="1:7" x14ac:dyDescent="0.25">
      <c r="A176" s="283" t="s">
        <v>1297</v>
      </c>
      <c r="B176" s="276"/>
      <c r="C176" s="276"/>
      <c r="D176" s="284">
        <f>[3]Calculations!$D$31</f>
        <v>39408172869.059998</v>
      </c>
      <c r="E176" s="285"/>
      <c r="F176" s="286"/>
      <c r="G176" s="287"/>
    </row>
    <row r="177" spans="1:7" ht="17.25" x14ac:dyDescent="0.25">
      <c r="A177" s="288" t="s">
        <v>1298</v>
      </c>
      <c r="B177" s="289"/>
      <c r="C177" s="289"/>
      <c r="D177" s="282"/>
      <c r="E177" s="277"/>
      <c r="F177" s="286"/>
      <c r="G177" s="287"/>
    </row>
    <row r="178" spans="1:7" x14ac:dyDescent="0.25">
      <c r="A178" s="288" t="s">
        <v>1299</v>
      </c>
      <c r="B178" s="276"/>
      <c r="C178" s="276"/>
      <c r="D178" s="290"/>
      <c r="E178" s="291"/>
      <c r="F178" s="292"/>
      <c r="G178" s="278"/>
    </row>
    <row r="179" spans="1:7" x14ac:dyDescent="0.25">
      <c r="A179" s="256" t="s">
        <v>1281</v>
      </c>
      <c r="B179" s="276"/>
      <c r="C179" s="276"/>
      <c r="D179" s="293">
        <f>[1]Calculations!$D$32</f>
        <v>0</v>
      </c>
      <c r="E179" s="258"/>
      <c r="F179" s="294"/>
      <c r="G179" s="278"/>
    </row>
    <row r="180" spans="1:7" x14ac:dyDescent="0.25">
      <c r="A180" s="247" t="s">
        <v>1283</v>
      </c>
      <c r="B180" s="276"/>
      <c r="C180" s="276"/>
      <c r="D180" s="293">
        <f>[1]Calculations!$D$33</f>
        <v>0</v>
      </c>
      <c r="E180" s="295"/>
      <c r="F180" s="294"/>
      <c r="G180" s="278"/>
    </row>
    <row r="181" spans="1:7" x14ac:dyDescent="0.25">
      <c r="A181" s="283" t="s">
        <v>1300</v>
      </c>
      <c r="B181" s="276"/>
      <c r="C181" s="276"/>
      <c r="D181" s="293">
        <f>[3]Calculations!$D$34</f>
        <v>271175690.37</v>
      </c>
      <c r="E181" s="296"/>
      <c r="F181" s="294"/>
      <c r="G181" s="278"/>
    </row>
    <row r="182" spans="1:7" x14ac:dyDescent="0.25">
      <c r="A182" s="247" t="s">
        <v>1286</v>
      </c>
      <c r="B182" s="276"/>
      <c r="C182" s="276"/>
      <c r="D182" s="293">
        <f>[1]Calculations!$D$35</f>
        <v>0</v>
      </c>
      <c r="E182" s="296"/>
      <c r="F182" s="292"/>
      <c r="G182" s="278"/>
    </row>
    <row r="183" spans="1:7" ht="17.25" x14ac:dyDescent="0.25">
      <c r="A183" s="247" t="s">
        <v>1287</v>
      </c>
      <c r="B183" s="276"/>
      <c r="C183" s="276"/>
      <c r="D183" s="290"/>
      <c r="E183" s="296"/>
      <c r="F183" s="292"/>
      <c r="G183" s="278"/>
    </row>
    <row r="184" spans="1:7" x14ac:dyDescent="0.25">
      <c r="A184" s="283" t="s">
        <v>1301</v>
      </c>
      <c r="B184" s="276"/>
      <c r="C184" s="276"/>
      <c r="D184" s="290"/>
      <c r="E184" s="296"/>
      <c r="F184" s="297"/>
      <c r="G184" s="278"/>
    </row>
    <row r="185" spans="1:7" ht="15.75" thickBot="1" x14ac:dyDescent="0.3">
      <c r="A185" s="240" t="s">
        <v>1302</v>
      </c>
      <c r="B185" s="276"/>
      <c r="C185" s="276"/>
      <c r="D185" s="298">
        <f>[3]Calculations!$D$40</f>
        <v>39679348559.43</v>
      </c>
      <c r="E185" s="299"/>
      <c r="F185" s="292"/>
      <c r="G185" s="278"/>
    </row>
    <row r="186" spans="1:7" ht="15.75" thickTop="1" x14ac:dyDescent="0.25">
      <c r="A186" s="240"/>
      <c r="B186" s="276"/>
      <c r="C186" s="276"/>
      <c r="D186" s="276"/>
      <c r="E186" s="276"/>
      <c r="F186" s="292"/>
      <c r="G186" s="278"/>
    </row>
    <row r="187" spans="1:7" x14ac:dyDescent="0.25">
      <c r="A187" s="300"/>
      <c r="B187" s="301"/>
      <c r="C187" s="301"/>
      <c r="D187" s="301"/>
      <c r="E187" s="301"/>
      <c r="F187" s="302"/>
      <c r="G187" s="279"/>
    </row>
    <row r="188" spans="1:7" ht="18.75" x14ac:dyDescent="0.3">
      <c r="A188" s="238" t="s">
        <v>1303</v>
      </c>
      <c r="B188" s="238"/>
      <c r="C188" s="238"/>
      <c r="D188" s="238"/>
      <c r="E188" s="238"/>
      <c r="F188" s="238"/>
      <c r="G188" s="239"/>
    </row>
    <row r="189" spans="1:7" x14ac:dyDescent="0.25">
      <c r="A189" s="275"/>
      <c r="B189" s="276"/>
      <c r="C189" s="276"/>
      <c r="D189" s="246"/>
      <c r="E189" s="246"/>
      <c r="F189" s="292"/>
      <c r="G189" s="278"/>
    </row>
    <row r="190" spans="1:7" x14ac:dyDescent="0.25">
      <c r="A190" s="283" t="s">
        <v>1304</v>
      </c>
      <c r="B190" s="276"/>
      <c r="C190" s="276"/>
      <c r="D190" s="284">
        <f>[3]Calculations!$D$45</f>
        <v>30067683004.24987</v>
      </c>
      <c r="E190" s="303"/>
      <c r="F190" s="292"/>
      <c r="G190" s="278"/>
    </row>
    <row r="191" spans="1:7" x14ac:dyDescent="0.25">
      <c r="A191" s="241" t="s">
        <v>1305</v>
      </c>
      <c r="B191" s="289"/>
      <c r="C191" s="289"/>
      <c r="D191" s="304">
        <f>[3]Calculations!$D$46</f>
        <v>10457766438.850128</v>
      </c>
      <c r="E191" s="303"/>
      <c r="F191" s="297"/>
      <c r="G191" s="278"/>
    </row>
    <row r="192" spans="1:7" ht="15.75" thickBot="1" x14ac:dyDescent="0.3">
      <c r="A192" s="283" t="s">
        <v>1306</v>
      </c>
      <c r="B192" s="292"/>
      <c r="C192" s="292"/>
      <c r="D192" s="305">
        <f>[3]Calculations!$D$47</f>
        <v>40525449443.099998</v>
      </c>
      <c r="E192" s="299"/>
      <c r="F192" s="292"/>
      <c r="G192" s="306"/>
    </row>
    <row r="193" spans="1:7" ht="15.75" thickTop="1" x14ac:dyDescent="0.25">
      <c r="A193" s="283"/>
      <c r="B193" s="292"/>
      <c r="C193" s="292"/>
      <c r="D193" s="307"/>
      <c r="E193" s="307"/>
      <c r="F193" s="292"/>
      <c r="G193" s="306"/>
    </row>
    <row r="194" spans="1:7" x14ac:dyDescent="0.25">
      <c r="A194" s="275"/>
      <c r="B194" s="276"/>
      <c r="C194" s="276"/>
      <c r="D194" s="276"/>
      <c r="E194" s="276"/>
      <c r="F194" s="292"/>
      <c r="G194" s="278"/>
    </row>
    <row r="195" spans="1:7" ht="21" x14ac:dyDescent="0.3">
      <c r="A195" s="238" t="s">
        <v>1307</v>
      </c>
      <c r="B195" s="238"/>
      <c r="C195" s="238"/>
      <c r="D195" s="238"/>
      <c r="E195" s="238"/>
      <c r="F195" s="238"/>
      <c r="G195" s="239"/>
    </row>
    <row r="196" spans="1:7" ht="18.75" x14ac:dyDescent="0.3">
      <c r="A196" s="308"/>
      <c r="B196" s="308"/>
      <c r="C196" s="308"/>
      <c r="D196" s="308"/>
      <c r="E196" s="308"/>
      <c r="F196" s="308"/>
      <c r="G196" s="63"/>
    </row>
    <row r="197" spans="1:7" x14ac:dyDescent="0.25">
      <c r="A197" s="309" t="s">
        <v>1308</v>
      </c>
      <c r="B197" s="310" t="s">
        <v>1309</v>
      </c>
      <c r="C197" s="310"/>
      <c r="D197" s="310" t="s">
        <v>1310</v>
      </c>
      <c r="E197" s="309"/>
      <c r="F197" s="309"/>
      <c r="G197" s="311"/>
    </row>
    <row r="198" spans="1:7" x14ac:dyDescent="0.25">
      <c r="A198" s="312">
        <f>[3]Calculations!$A$53</f>
        <v>43524</v>
      </c>
      <c r="B198" s="313" t="str">
        <f>[1]Calculations!$B$53</f>
        <v>N/A</v>
      </c>
      <c r="C198" s="295"/>
      <c r="D198" s="313" t="str">
        <f>[1]Calculations!$D$53</f>
        <v>N/A</v>
      </c>
      <c r="E198" s="314"/>
      <c r="F198" s="315"/>
      <c r="G198" s="63"/>
    </row>
    <row r="199" spans="1:7" x14ac:dyDescent="0.25">
      <c r="A199" s="312"/>
      <c r="B199" s="295"/>
      <c r="C199" s="295"/>
      <c r="D199" s="314"/>
      <c r="E199" s="314"/>
      <c r="F199" s="315"/>
      <c r="G199" s="63"/>
    </row>
    <row r="200" spans="1:7" ht="18.75" x14ac:dyDescent="0.3">
      <c r="A200" s="238" t="s">
        <v>1311</v>
      </c>
      <c r="B200" s="238"/>
      <c r="C200" s="238"/>
      <c r="D200" s="238"/>
      <c r="E200" s="238"/>
      <c r="F200" s="238"/>
      <c r="G200" s="239"/>
    </row>
    <row r="201" spans="1:7" ht="18.75" x14ac:dyDescent="0.3">
      <c r="A201" s="308"/>
      <c r="B201" s="308"/>
      <c r="C201" s="308"/>
      <c r="D201" s="308"/>
      <c r="E201" s="308"/>
      <c r="F201" s="308"/>
      <c r="G201" s="63"/>
    </row>
    <row r="202" spans="1:7" x14ac:dyDescent="0.25">
      <c r="A202" s="316"/>
      <c r="B202" s="317">
        <v>43524</v>
      </c>
      <c r="C202" s="317"/>
      <c r="D202" s="317">
        <v>43496</v>
      </c>
      <c r="E202" s="318"/>
      <c r="F202" s="318"/>
      <c r="G202" s="319"/>
    </row>
    <row r="203" spans="1:7" x14ac:dyDescent="0.25">
      <c r="A203" s="309" t="s">
        <v>1312</v>
      </c>
      <c r="B203" s="316"/>
      <c r="C203" s="316"/>
      <c r="D203" s="316"/>
      <c r="E203" s="316"/>
      <c r="F203" s="320"/>
      <c r="G203" s="319"/>
    </row>
    <row r="204" spans="1:7" x14ac:dyDescent="0.25">
      <c r="A204" s="241" t="s">
        <v>1313</v>
      </c>
      <c r="B204" s="321">
        <v>346675413.5400002</v>
      </c>
      <c r="C204" s="321"/>
      <c r="D204" s="321">
        <v>428632069.50999999</v>
      </c>
      <c r="E204" s="321"/>
      <c r="F204" s="322"/>
      <c r="G204" s="323"/>
    </row>
    <row r="205" spans="1:7" x14ac:dyDescent="0.25">
      <c r="A205" s="241" t="s">
        <v>1314</v>
      </c>
      <c r="B205" s="321">
        <v>89674626.270000011</v>
      </c>
      <c r="C205" s="321"/>
      <c r="D205" s="321">
        <v>121622494.34</v>
      </c>
      <c r="E205" s="321"/>
      <c r="F205" s="322"/>
      <c r="G205" s="324"/>
    </row>
    <row r="206" spans="1:7" x14ac:dyDescent="0.25">
      <c r="A206" s="301" t="s">
        <v>1315</v>
      </c>
      <c r="B206" s="321">
        <v>99131656.370000005</v>
      </c>
      <c r="C206" s="321"/>
      <c r="D206" s="321">
        <v>117526274.20999999</v>
      </c>
      <c r="E206" s="321"/>
      <c r="F206" s="322"/>
      <c r="G206" s="324"/>
    </row>
    <row r="207" spans="1:7" x14ac:dyDescent="0.25">
      <c r="A207" s="301" t="s">
        <v>1316</v>
      </c>
      <c r="B207" s="321">
        <v>0</v>
      </c>
      <c r="C207" s="325"/>
      <c r="D207" s="321">
        <v>0</v>
      </c>
      <c r="E207" s="325"/>
      <c r="F207" s="326"/>
      <c r="G207" s="319"/>
    </row>
    <row r="208" spans="1:7" x14ac:dyDescent="0.25">
      <c r="A208" s="241" t="s">
        <v>1317</v>
      </c>
      <c r="B208" s="321">
        <v>0</v>
      </c>
      <c r="C208" s="325"/>
      <c r="D208" s="321">
        <v>0</v>
      </c>
      <c r="E208" s="325"/>
      <c r="F208" s="326"/>
      <c r="G208" s="319"/>
    </row>
    <row r="209" spans="1:7" x14ac:dyDescent="0.25">
      <c r="A209" s="309" t="s">
        <v>1318</v>
      </c>
      <c r="B209" s="321"/>
      <c r="C209" s="321"/>
      <c r="D209" s="321"/>
      <c r="E209" s="321"/>
      <c r="F209" s="322"/>
      <c r="G209" s="319"/>
    </row>
    <row r="210" spans="1:7" x14ac:dyDescent="0.25">
      <c r="A210" s="241" t="s">
        <v>1319</v>
      </c>
      <c r="B210" s="321">
        <v>0</v>
      </c>
      <c r="C210" s="321"/>
      <c r="D210" s="321">
        <v>0</v>
      </c>
      <c r="E210" s="321"/>
      <c r="F210" s="327"/>
      <c r="G210" s="319"/>
    </row>
    <row r="211" spans="1:7" x14ac:dyDescent="0.25">
      <c r="A211" s="241" t="s">
        <v>1320</v>
      </c>
      <c r="B211" s="321">
        <v>-98831844.177278847</v>
      </c>
      <c r="C211" s="328" t="s">
        <v>1321</v>
      </c>
      <c r="D211" s="321">
        <v>-117239335.40000001</v>
      </c>
      <c r="E211" s="328" t="s">
        <v>1322</v>
      </c>
      <c r="F211" s="327"/>
      <c r="G211" s="319"/>
    </row>
    <row r="212" spans="1:7" x14ac:dyDescent="0.25">
      <c r="A212" s="241" t="s">
        <v>1323</v>
      </c>
      <c r="B212" s="321">
        <v>-33215335.489999998</v>
      </c>
      <c r="C212" s="329"/>
      <c r="D212" s="321">
        <v>-45650407.450000003</v>
      </c>
      <c r="E212" s="329"/>
      <c r="F212" s="327"/>
      <c r="G212" s="319"/>
    </row>
    <row r="213" spans="1:7" x14ac:dyDescent="0.25">
      <c r="A213" s="241" t="s">
        <v>1324</v>
      </c>
      <c r="B213" s="321">
        <v>-403134704.32000852</v>
      </c>
      <c r="C213" s="328" t="s">
        <v>1321</v>
      </c>
      <c r="D213" s="321">
        <v>-504604156.39999998</v>
      </c>
      <c r="E213" s="328" t="s">
        <v>1322</v>
      </c>
      <c r="F213" s="327"/>
      <c r="G213" s="319"/>
    </row>
    <row r="214" spans="1:7" x14ac:dyDescent="0.25">
      <c r="A214" s="330" t="s">
        <v>1325</v>
      </c>
      <c r="B214" s="321">
        <v>0</v>
      </c>
      <c r="C214" s="328"/>
      <c r="D214" s="321">
        <v>0</v>
      </c>
      <c r="E214" s="331"/>
      <c r="F214" s="323"/>
      <c r="G214" s="319"/>
    </row>
    <row r="215" spans="1:7" ht="17.25" x14ac:dyDescent="0.25">
      <c r="A215" s="241" t="s">
        <v>1326</v>
      </c>
      <c r="B215" s="321">
        <v>-57.19</v>
      </c>
      <c r="C215" s="332"/>
      <c r="D215" s="321">
        <v>-1161.93</v>
      </c>
      <c r="E215" s="332"/>
      <c r="F215" s="333"/>
      <c r="G215" s="319"/>
    </row>
    <row r="216" spans="1:7" ht="15.75" thickBot="1" x14ac:dyDescent="0.3">
      <c r="A216" s="241" t="s">
        <v>1327</v>
      </c>
      <c r="B216" s="334">
        <v>299755.00271278381</v>
      </c>
      <c r="C216" s="334"/>
      <c r="D216" s="334">
        <v>285776.8800001216</v>
      </c>
      <c r="E216" s="322"/>
      <c r="F216" s="322"/>
      <c r="G216" s="335"/>
    </row>
    <row r="217" spans="1:7" ht="15.75" thickTop="1" x14ac:dyDescent="0.25">
      <c r="A217" s="241"/>
      <c r="B217" s="336"/>
      <c r="C217" s="336"/>
      <c r="D217" s="316"/>
      <c r="E217" s="316"/>
      <c r="F217" s="319"/>
      <c r="G217" s="319"/>
    </row>
    <row r="218" spans="1:7" x14ac:dyDescent="0.25">
      <c r="A218" s="241"/>
      <c r="B218" s="337"/>
      <c r="C218" s="336"/>
      <c r="D218" s="316"/>
      <c r="E218" s="316"/>
      <c r="F218" s="319"/>
      <c r="G218" s="319"/>
    </row>
    <row r="219" spans="1:7" x14ac:dyDescent="0.25">
      <c r="A219" s="316"/>
      <c r="B219" s="316"/>
      <c r="C219" s="316"/>
      <c r="D219" s="316"/>
      <c r="E219" s="316"/>
      <c r="F219" s="319"/>
      <c r="G219" s="319"/>
    </row>
    <row r="220" spans="1:7" x14ac:dyDescent="0.25">
      <c r="A220" s="316" t="str">
        <f>[1]Calculations!$A$75</f>
        <v xml:space="preserve">(1) The indexation methodology used to account for subsequent price developments since the date of the Original Market Value is based on the Teranet - National Bank Regional and </v>
      </c>
      <c r="B220" s="316"/>
      <c r="C220" s="316"/>
      <c r="D220" s="316"/>
      <c r="E220" s="316"/>
      <c r="F220" s="316"/>
      <c r="G220" s="316"/>
    </row>
    <row r="221" spans="1:7" x14ac:dyDescent="0.25">
      <c r="A221" s="316" t="str">
        <f>[1]Calculations!$A$76</f>
        <v>Property Type Sub-Indices (TNB RPTSIs). Mortgaged properties are matched to the Teranet data which provides a granular analysis at the local level and, where available, segmented</v>
      </c>
      <c r="B221" s="316"/>
      <c r="C221" s="316"/>
      <c r="D221" s="316"/>
      <c r="E221" s="316"/>
      <c r="F221" s="316"/>
      <c r="G221" s="316"/>
    </row>
    <row r="222" spans="1:7" x14ac:dyDescent="0.25">
      <c r="A222" s="316" t="str">
        <f>[1]Calculations!$A$77</f>
        <v xml:space="preserve">by property type. The data derived by the TNB RPTSIs is based on a repeat sales method, which measures the change in price of certain residential properties </v>
      </c>
      <c r="B222" s="316"/>
      <c r="C222" s="316"/>
      <c r="D222" s="316"/>
      <c r="E222" s="316"/>
      <c r="F222" s="316"/>
      <c r="G222" s="316"/>
    </row>
    <row r="223" spans="1:7" x14ac:dyDescent="0.25">
      <c r="A223" s="316" t="str">
        <f>[1]Calculations!$A$78</f>
        <v>within the related area based on at least two sales of each such property over time. Such price change data is then used to formulate the TNB RPTSIs</v>
      </c>
      <c r="B223" s="316"/>
      <c r="C223" s="316"/>
      <c r="D223" s="316"/>
      <c r="E223" s="316"/>
      <c r="F223" s="316"/>
      <c r="G223" s="316"/>
    </row>
    <row r="224" spans="1:7" x14ac:dyDescent="0.25">
      <c r="A224" s="316" t="str">
        <f>[1]Calculations!$A$79</f>
        <v>for the related area. The Original Market Value is as of the date it is most recently determined or assessed in accordance with the underwriting policies (whether</v>
      </c>
      <c r="B224" s="316"/>
      <c r="C224" s="316"/>
      <c r="D224" s="316"/>
      <c r="E224" s="316"/>
      <c r="F224" s="316"/>
      <c r="G224" s="316"/>
    </row>
    <row r="225" spans="1:7" x14ac:dyDescent="0.25">
      <c r="A225" s="316" t="str">
        <f>[1]Calculations!$A$80</f>
        <v>upon origination or renewal of the Loan or subsequently thereto).</v>
      </c>
      <c r="B225" s="316"/>
      <c r="C225" s="316"/>
      <c r="D225" s="316"/>
      <c r="E225" s="316"/>
      <c r="F225" s="316"/>
      <c r="G225" s="316"/>
    </row>
    <row r="226" spans="1:7" x14ac:dyDescent="0.25">
      <c r="A226" s="316" t="str">
        <f>[1]Calculations!$A$81</f>
        <v>(2) Amounts are required to be credited to the Pre-Maturity Liquidity Ledger in respect of Series of Hard Bullet Covered Bonds in certain circumstances more fully described in the</v>
      </c>
      <c r="B226" s="316"/>
      <c r="C226" s="316"/>
      <c r="D226" s="316"/>
      <c r="E226" s="316"/>
      <c r="F226" s="316"/>
      <c r="G226" s="316"/>
    </row>
    <row r="227" spans="1:7" x14ac:dyDescent="0.25">
      <c r="A227" s="316" t="str">
        <f>[1]Calculations!$A$82</f>
        <v>Transaction Documents.</v>
      </c>
      <c r="B227" s="316"/>
      <c r="C227" s="316"/>
      <c r="D227" s="316"/>
      <c r="E227" s="316"/>
      <c r="F227" s="316"/>
      <c r="G227" s="316"/>
    </row>
    <row r="228" spans="1:7" x14ac:dyDescent="0.25">
      <c r="A228" s="316" t="str">
        <f>[1]Calculations!$A$83</f>
        <v xml:space="preserve">(3) Per Section 4.3.8 of the CMHC Guide, (A) the lesser of (i) the total amount of cover pool collateral and (ii) the amount of cover pool collateral required to collateralize the covered bonds </v>
      </c>
      <c r="B228" s="316"/>
      <c r="C228" s="316"/>
      <c r="D228" s="316"/>
      <c r="E228" s="316"/>
      <c r="F228" s="316"/>
      <c r="G228" s="316"/>
    </row>
    <row r="229" spans="1:7" x14ac:dyDescent="0.25">
      <c r="A229" s="316" t="str">
        <f>[1]Calculations!$A$84</f>
        <v>outstanding and ensure the Asset Coverage Test is met, divided by (B) the Canadian dollar equivalent of the principal amount of covered bonds outstanding under the registered covered bond program.</v>
      </c>
      <c r="B229" s="316"/>
      <c r="C229" s="316"/>
      <c r="D229" s="316"/>
      <c r="E229" s="316"/>
      <c r="F229" s="316"/>
      <c r="G229" s="316"/>
    </row>
    <row r="230" spans="1:7" x14ac:dyDescent="0.25">
      <c r="A230" s="316" t="str">
        <f>[1]Calculations!$A$85</f>
        <v>(4) Trading value method is the last selling price as of the Calculation Date of the covered bond.</v>
      </c>
      <c r="B230" s="316"/>
      <c r="C230" s="316"/>
      <c r="D230" s="338"/>
      <c r="E230" s="338"/>
      <c r="F230" s="319"/>
      <c r="G230" s="319"/>
    </row>
    <row r="231" spans="1:7" x14ac:dyDescent="0.25">
      <c r="A231" s="316" t="s">
        <v>1584</v>
      </c>
      <c r="B231" s="316"/>
      <c r="C231" s="316"/>
      <c r="D231" s="316"/>
      <c r="E231" s="316"/>
      <c r="F231" s="319"/>
      <c r="G231" s="319"/>
    </row>
    <row r="232" spans="1:7" x14ac:dyDescent="0.25">
      <c r="A232" s="316" t="s">
        <v>1585</v>
      </c>
      <c r="B232" s="316"/>
      <c r="C232" s="316"/>
      <c r="D232" s="316"/>
      <c r="E232" s="316"/>
      <c r="F232" s="319"/>
      <c r="G232" s="319"/>
    </row>
    <row r="233" spans="1:7" x14ac:dyDescent="0.25">
      <c r="A233" s="316" t="str">
        <f>[1]Calculations!$A$88</f>
        <v>(6) Scotiabank currently reviews the Loans in its Covered Bond Portfolio, on a periodic basis, to ensure such Loans continue to be Eligible Loans. As a result of a review, a selection of</v>
      </c>
      <c r="B233" s="316"/>
      <c r="C233" s="316"/>
      <c r="D233" s="316"/>
      <c r="E233" s="316"/>
      <c r="F233" s="319"/>
      <c r="G233" s="339"/>
    </row>
    <row r="234" spans="1:7" x14ac:dyDescent="0.25">
      <c r="A234" s="316" t="str">
        <f>[1]Calculations!$A$89</f>
        <v>Loans may be sold by the Guarantor to Scotiabank, including Loans that have ceased to be Eligible Loans or Loans that are at least 90 days past due or subject to foreclosure. Sales of</v>
      </c>
      <c r="B234" s="316"/>
      <c r="C234" s="316"/>
      <c r="D234" s="316"/>
      <c r="E234" s="316"/>
      <c r="F234" s="319"/>
      <c r="G234" s="319"/>
    </row>
    <row r="235" spans="1:7" x14ac:dyDescent="0.25">
      <c r="A235" s="316" t="str">
        <f>[1]Calculations!$A$90</f>
        <v>Eligible Loans by the Guarantor that are at least 90 days past due or subject to foreclosure is done on a voluntary basis and the Guarantor is under no obligation to continue such sales or</v>
      </c>
      <c r="B235" s="316"/>
      <c r="C235" s="316"/>
      <c r="D235" s="316"/>
      <c r="E235" s="316"/>
      <c r="F235" s="319"/>
      <c r="G235" s="319"/>
    </row>
    <row r="236" spans="1:7" x14ac:dyDescent="0.25">
      <c r="A236" s="316" t="str">
        <f>[1]Calculations!$A$91</f>
        <v>notify investors of any discontinuance of such sales. The sale of Loans by the Guarantor that were at least 90 days past due or subject to foreclosure reflected in this Investor Report were</v>
      </c>
      <c r="B236" s="316"/>
      <c r="C236" s="316"/>
      <c r="D236" s="316"/>
      <c r="E236" s="316"/>
      <c r="F236" s="319"/>
      <c r="G236" s="319"/>
    </row>
    <row r="237" spans="1:7" x14ac:dyDescent="0.25">
      <c r="A237" s="316" t="str">
        <f>[1]Calculations!$A$92</f>
        <v>immaterial to the Covered Bond Portfolio’s overall performance. Refer to Note 13 of Scotiabank’s Form 40-F for the fiscal year ended October 31, 2018 for details on impaired loans and</v>
      </c>
      <c r="B237" s="316"/>
      <c r="C237" s="316"/>
      <c r="D237" s="316"/>
      <c r="E237" s="316"/>
      <c r="F237" s="319"/>
      <c r="G237" s="319"/>
    </row>
    <row r="238" spans="1:7" x14ac:dyDescent="0.25">
      <c r="A238" s="316" t="str">
        <f>[1]Calculations!$A$93</f>
        <v>Scotiabank’s residential mortgage portfolio.</v>
      </c>
      <c r="B238" s="316"/>
      <c r="C238" s="316"/>
      <c r="D238" s="316"/>
      <c r="E238" s="316"/>
      <c r="F238" s="319"/>
      <c r="G238" s="319"/>
    </row>
    <row r="239" spans="1:7" x14ac:dyDescent="0.25">
      <c r="A239" s="316" t="s">
        <v>1582</v>
      </c>
      <c r="B239" s="316"/>
      <c r="C239" s="316"/>
      <c r="D239" s="316"/>
      <c r="E239" s="316"/>
      <c r="F239" s="319"/>
      <c r="G239" s="319"/>
    </row>
    <row r="240" spans="1:7" x14ac:dyDescent="0.25">
      <c r="A240" s="316" t="s">
        <v>1583</v>
      </c>
    </row>
    <row r="241" spans="1:1" x14ac:dyDescent="0.25">
      <c r="A241" s="316" t="str">
        <f>[1]Calculations!$A$96</f>
        <v>(9) Amounts included are inflows net of expenses incurred, such as legal fees, filing fees, and service charges.</v>
      </c>
    </row>
  </sheetData>
  <mergeCells count="9">
    <mergeCell ref="A85:G85"/>
    <mergeCell ref="A103:F103"/>
    <mergeCell ref="A147:G147"/>
    <mergeCell ref="B1:D1"/>
    <mergeCell ref="A5:G7"/>
    <mergeCell ref="A9:G11"/>
    <mergeCell ref="A13:G15"/>
    <mergeCell ref="A17:G19"/>
    <mergeCell ref="A45:C45"/>
  </mergeCells>
  <conditionalFormatting sqref="D163:E171">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T295"/>
  <sheetViews>
    <sheetView topLeftCell="A253" zoomScale="80" zoomScaleNormal="80" workbookViewId="0">
      <selection activeCell="L29" sqref="L29"/>
    </sheetView>
  </sheetViews>
  <sheetFormatPr defaultColWidth="9.140625" defaultRowHeight="14.25" x14ac:dyDescent="0.2"/>
  <cols>
    <col min="1" max="1" width="22.28515625" style="342" customWidth="1"/>
    <col min="2" max="2" width="42.28515625" style="342" bestFit="1" customWidth="1"/>
    <col min="3" max="3" width="20.140625" style="342" customWidth="1"/>
    <col min="4" max="9" width="17.85546875" style="342" bestFit="1" customWidth="1"/>
    <col min="10" max="11" width="17.85546875" style="197" bestFit="1" customWidth="1"/>
    <col min="12" max="14" width="17.85546875" style="342" bestFit="1" customWidth="1"/>
    <col min="15" max="15" width="16.28515625" style="342" bestFit="1" customWidth="1"/>
    <col min="16" max="17" width="16.42578125" style="342" bestFit="1" customWidth="1"/>
    <col min="18" max="18" width="19.140625" style="342" bestFit="1" customWidth="1"/>
    <col min="19" max="19" width="16.42578125" style="342" bestFit="1" customWidth="1"/>
    <col min="20" max="20" width="20" style="342" bestFit="1" customWidth="1"/>
    <col min="21" max="16384" width="9.140625" style="342"/>
  </cols>
  <sheetData>
    <row r="1" spans="1:11" ht="15" x14ac:dyDescent="0.25">
      <c r="A1" s="2"/>
      <c r="B1" s="340"/>
      <c r="C1" s="341" t="s">
        <v>1328</v>
      </c>
      <c r="D1" s="241"/>
      <c r="E1" s="2"/>
      <c r="K1" s="342"/>
    </row>
    <row r="2" spans="1:11" ht="15" x14ac:dyDescent="0.25">
      <c r="A2" s="2"/>
      <c r="B2" s="340"/>
      <c r="C2" s="341" t="s">
        <v>1329</v>
      </c>
      <c r="D2" s="2"/>
      <c r="E2" s="343">
        <f>'D1. NTT'!C2</f>
        <v>43524</v>
      </c>
      <c r="G2" s="149"/>
      <c r="K2" s="342"/>
    </row>
    <row r="3" spans="1:11" ht="15" x14ac:dyDescent="0.25">
      <c r="A3" s="2"/>
      <c r="B3" s="17"/>
      <c r="C3" s="341" t="s">
        <v>1330</v>
      </c>
      <c r="D3" s="2"/>
      <c r="E3" s="343">
        <f>'D1. NTT'!C3</f>
        <v>43539</v>
      </c>
      <c r="F3" s="344"/>
      <c r="K3" s="342"/>
    </row>
    <row r="4" spans="1:11" ht="15" x14ac:dyDescent="0.25">
      <c r="A4" s="2"/>
      <c r="B4" s="17"/>
      <c r="C4" s="2"/>
      <c r="D4" s="345"/>
      <c r="E4" s="345"/>
      <c r="F4" s="344"/>
      <c r="K4" s="342"/>
    </row>
    <row r="5" spans="1:11" ht="18.75" x14ac:dyDescent="0.3">
      <c r="A5" s="238" t="s">
        <v>1331</v>
      </c>
      <c r="B5" s="346"/>
      <c r="C5" s="346"/>
      <c r="D5" s="346"/>
      <c r="E5" s="346"/>
      <c r="F5" s="154"/>
      <c r="G5" s="154"/>
      <c r="H5" s="154"/>
      <c r="I5" s="154"/>
      <c r="K5" s="342"/>
    </row>
    <row r="6" spans="1:11" ht="15" x14ac:dyDescent="0.25">
      <c r="A6" s="2"/>
      <c r="B6" s="2"/>
      <c r="C6" s="347"/>
      <c r="D6" s="2"/>
      <c r="E6" s="2"/>
      <c r="K6" s="342"/>
    </row>
    <row r="7" spans="1:11" ht="15" x14ac:dyDescent="0.25">
      <c r="A7" s="16" t="s">
        <v>1332</v>
      </c>
      <c r="B7" s="2"/>
      <c r="C7" s="348">
        <v>40264956581.510384</v>
      </c>
      <c r="D7" s="2"/>
      <c r="E7" s="2"/>
      <c r="G7" s="349"/>
      <c r="K7" s="342"/>
    </row>
    <row r="8" spans="1:11" ht="17.25" x14ac:dyDescent="0.25">
      <c r="A8" s="16" t="s">
        <v>1333</v>
      </c>
      <c r="B8" s="2"/>
      <c r="C8" s="348">
        <v>39860380443.360214</v>
      </c>
      <c r="D8" s="2"/>
      <c r="E8" s="350"/>
      <c r="K8" s="342"/>
    </row>
    <row r="9" spans="1:11" ht="15" x14ac:dyDescent="0.25">
      <c r="A9" s="2" t="s">
        <v>1334</v>
      </c>
      <c r="B9" s="2"/>
      <c r="C9" s="348">
        <v>182130</v>
      </c>
      <c r="D9" s="2"/>
      <c r="E9" s="2"/>
      <c r="K9" s="342"/>
    </row>
    <row r="10" spans="1:11" ht="15" x14ac:dyDescent="0.25">
      <c r="A10" s="2" t="s">
        <v>1335</v>
      </c>
      <c r="B10" s="2"/>
      <c r="C10" s="348">
        <v>218856.75310690285</v>
      </c>
      <c r="D10" s="2"/>
      <c r="E10" s="2"/>
      <c r="K10" s="342"/>
    </row>
    <row r="11" spans="1:11" ht="15" x14ac:dyDescent="0.25">
      <c r="A11" s="2" t="s">
        <v>1336</v>
      </c>
      <c r="B11" s="2"/>
      <c r="C11" s="348">
        <v>158587</v>
      </c>
      <c r="D11" s="2"/>
      <c r="E11" s="2"/>
      <c r="K11" s="342"/>
    </row>
    <row r="12" spans="1:11" ht="15" x14ac:dyDescent="0.25">
      <c r="A12" s="2" t="s">
        <v>1337</v>
      </c>
      <c r="B12" s="2"/>
      <c r="C12" s="348">
        <v>164219</v>
      </c>
      <c r="D12" s="2"/>
      <c r="E12" s="2"/>
      <c r="K12" s="342"/>
    </row>
    <row r="13" spans="1:11" ht="15" x14ac:dyDescent="0.25">
      <c r="A13" s="2"/>
      <c r="B13" s="2"/>
      <c r="C13" s="352"/>
      <c r="D13" s="2"/>
      <c r="E13" s="2"/>
      <c r="K13" s="342"/>
    </row>
    <row r="14" spans="1:11" ht="15" customHeight="1" x14ac:dyDescent="0.25">
      <c r="A14" s="530" t="s">
        <v>1338</v>
      </c>
      <c r="B14" s="530"/>
      <c r="C14" s="353">
        <v>0.52739999999999998</v>
      </c>
      <c r="D14" s="2"/>
      <c r="E14" s="2"/>
      <c r="J14" s="354"/>
      <c r="K14" s="342"/>
    </row>
    <row r="15" spans="1:11" ht="17.25" x14ac:dyDescent="0.25">
      <c r="A15" s="530" t="s">
        <v>1339</v>
      </c>
      <c r="B15" s="530"/>
      <c r="C15" s="353">
        <v>0.65459999999999996</v>
      </c>
      <c r="D15" s="2"/>
      <c r="E15" s="2"/>
      <c r="J15" s="355"/>
      <c r="K15" s="342"/>
    </row>
    <row r="16" spans="1:11" ht="17.25" x14ac:dyDescent="0.25">
      <c r="A16" s="530" t="s">
        <v>1340</v>
      </c>
      <c r="B16" s="530"/>
      <c r="C16" s="356">
        <v>0.74680000000000002</v>
      </c>
      <c r="D16" s="2"/>
      <c r="E16" s="2"/>
      <c r="G16" s="357"/>
      <c r="J16" s="354"/>
      <c r="K16" s="342"/>
    </row>
    <row r="17" spans="1:11" ht="15" x14ac:dyDescent="0.25">
      <c r="A17" s="530" t="s">
        <v>1341</v>
      </c>
      <c r="B17" s="530"/>
      <c r="C17" s="358">
        <v>25.78482657267617</v>
      </c>
      <c r="D17" s="2" t="s">
        <v>1342</v>
      </c>
      <c r="E17" s="2"/>
      <c r="J17" s="355"/>
      <c r="K17" s="342"/>
    </row>
    <row r="18" spans="1:11" ht="15" x14ac:dyDescent="0.25">
      <c r="A18" s="530" t="s">
        <v>1343</v>
      </c>
      <c r="B18" s="530"/>
      <c r="C18" s="359">
        <v>3.0068220455733194E-2</v>
      </c>
      <c r="D18" s="2"/>
      <c r="E18" s="2"/>
      <c r="J18" s="360"/>
      <c r="K18" s="342"/>
    </row>
    <row r="19" spans="1:11" ht="15" x14ac:dyDescent="0.25">
      <c r="A19" s="530" t="s">
        <v>1344</v>
      </c>
      <c r="B19" s="530"/>
      <c r="C19" s="358">
        <v>55.304712917091841</v>
      </c>
      <c r="D19" s="2" t="s">
        <v>1342</v>
      </c>
      <c r="E19" s="2"/>
      <c r="J19" s="354"/>
      <c r="K19" s="342"/>
    </row>
    <row r="20" spans="1:11" ht="15" x14ac:dyDescent="0.25">
      <c r="A20" s="531" t="s">
        <v>1345</v>
      </c>
      <c r="B20" s="531"/>
      <c r="C20" s="358">
        <v>29.519886344415671</v>
      </c>
      <c r="D20" s="2" t="s">
        <v>1342</v>
      </c>
      <c r="E20" s="2"/>
      <c r="J20" s="354"/>
      <c r="K20" s="342"/>
    </row>
    <row r="21" spans="1:11" ht="15" customHeight="1" x14ac:dyDescent="0.25">
      <c r="A21" s="531" t="s">
        <v>1346</v>
      </c>
      <c r="B21" s="531"/>
      <c r="C21" s="361">
        <v>36.192491725817696</v>
      </c>
      <c r="D21" s="2" t="s">
        <v>1342</v>
      </c>
      <c r="E21" s="2"/>
      <c r="G21" s="362"/>
      <c r="K21" s="342"/>
    </row>
    <row r="22" spans="1:11" x14ac:dyDescent="0.2">
      <c r="A22" s="363"/>
      <c r="B22" s="363"/>
      <c r="C22" s="364"/>
      <c r="G22" s="362"/>
      <c r="K22" s="342"/>
    </row>
    <row r="23" spans="1:11" x14ac:dyDescent="0.2">
      <c r="A23" s="532" t="s">
        <v>1347</v>
      </c>
      <c r="B23" s="532"/>
      <c r="C23" s="532"/>
      <c r="D23" s="532"/>
      <c r="E23" s="532"/>
      <c r="F23" s="532"/>
      <c r="G23" s="532"/>
      <c r="H23" s="532"/>
      <c r="I23" s="532"/>
      <c r="K23" s="342"/>
    </row>
    <row r="24" spans="1:11" x14ac:dyDescent="0.2">
      <c r="A24" s="532"/>
      <c r="B24" s="532"/>
      <c r="C24" s="532"/>
      <c r="D24" s="532"/>
      <c r="E24" s="532"/>
      <c r="F24" s="532"/>
      <c r="G24" s="532"/>
      <c r="H24" s="532"/>
      <c r="I24" s="532"/>
      <c r="K24" s="342"/>
    </row>
    <row r="25" spans="1:11" ht="15" customHeight="1" x14ac:dyDescent="0.2">
      <c r="C25" s="365"/>
      <c r="K25" s="342"/>
    </row>
    <row r="26" spans="1:11" ht="18.75" customHeight="1" x14ac:dyDescent="0.3">
      <c r="A26" s="238" t="s">
        <v>1348</v>
      </c>
      <c r="B26" s="346"/>
      <c r="C26" s="366"/>
      <c r="D26" s="346"/>
      <c r="E26" s="346"/>
      <c r="F26" s="346"/>
      <c r="G26" s="346"/>
      <c r="H26" s="346"/>
      <c r="I26" s="346"/>
      <c r="K26" s="342"/>
    </row>
    <row r="27" spans="1:11" ht="15" customHeight="1" x14ac:dyDescent="0.25">
      <c r="A27" s="2"/>
      <c r="B27" s="2"/>
      <c r="C27" s="2"/>
      <c r="D27" s="2"/>
      <c r="E27" s="2"/>
      <c r="F27" s="2"/>
      <c r="G27" s="2"/>
      <c r="H27" s="2"/>
      <c r="I27" s="2"/>
      <c r="K27" s="342"/>
    </row>
    <row r="28" spans="1:11" ht="15" customHeight="1" x14ac:dyDescent="0.25">
      <c r="A28" s="367" t="s">
        <v>1349</v>
      </c>
      <c r="B28" s="2"/>
      <c r="C28" s="368" t="s">
        <v>683</v>
      </c>
      <c r="D28" s="369"/>
      <c r="E28" s="368" t="s">
        <v>1350</v>
      </c>
      <c r="F28" s="369"/>
      <c r="G28" s="368" t="s">
        <v>1351</v>
      </c>
      <c r="H28" s="369"/>
      <c r="I28" s="368" t="s">
        <v>1350</v>
      </c>
      <c r="K28" s="342"/>
    </row>
    <row r="29" spans="1:11" ht="15" customHeight="1" x14ac:dyDescent="0.25">
      <c r="A29" s="16" t="s">
        <v>1352</v>
      </c>
      <c r="B29" s="2"/>
      <c r="C29" s="351">
        <v>182040</v>
      </c>
      <c r="D29" s="352"/>
      <c r="E29" s="359">
        <v>0.99950584747158622</v>
      </c>
      <c r="F29" s="352"/>
      <c r="G29" s="351">
        <v>39838925727.790237</v>
      </c>
      <c r="H29" s="352"/>
      <c r="I29" s="359">
        <v>0.99946175336684295</v>
      </c>
      <c r="J29" s="370"/>
      <c r="K29" s="342"/>
    </row>
    <row r="30" spans="1:11" ht="15" x14ac:dyDescent="0.25">
      <c r="A30" s="16" t="s">
        <v>1353</v>
      </c>
      <c r="B30" s="2"/>
      <c r="C30" s="351">
        <v>71</v>
      </c>
      <c r="D30" s="352"/>
      <c r="E30" s="359">
        <v>3.8983143908197444E-4</v>
      </c>
      <c r="F30" s="352"/>
      <c r="G30" s="351">
        <v>17623173.940000001</v>
      </c>
      <c r="H30" s="352"/>
      <c r="I30" s="359">
        <v>4.4212257243860778E-4</v>
      </c>
      <c r="J30" s="370"/>
      <c r="K30" s="342"/>
    </row>
    <row r="31" spans="1:11" ht="15" x14ac:dyDescent="0.25">
      <c r="A31" s="16" t="s">
        <v>1354</v>
      </c>
      <c r="B31" s="2"/>
      <c r="C31" s="351">
        <v>19</v>
      </c>
      <c r="D31" s="352"/>
      <c r="E31" s="359">
        <v>1.0432108933179597E-4</v>
      </c>
      <c r="F31" s="352"/>
      <c r="G31" s="351">
        <v>3831541.6299999994</v>
      </c>
      <c r="H31" s="352"/>
      <c r="I31" s="359">
        <v>9.6124060718498239E-5</v>
      </c>
      <c r="J31" s="370"/>
      <c r="K31" s="342"/>
    </row>
    <row r="32" spans="1:11" ht="15" x14ac:dyDescent="0.25">
      <c r="A32" s="16" t="s">
        <v>1355</v>
      </c>
      <c r="B32" s="2"/>
      <c r="C32" s="351">
        <v>0</v>
      </c>
      <c r="D32" s="352"/>
      <c r="E32" s="359">
        <v>0</v>
      </c>
      <c r="F32" s="352"/>
      <c r="G32" s="351">
        <v>0</v>
      </c>
      <c r="H32" s="352"/>
      <c r="I32" s="359">
        <v>0</v>
      </c>
      <c r="J32" s="370"/>
      <c r="K32" s="342"/>
    </row>
    <row r="33" spans="1:11" ht="15" x14ac:dyDescent="0.25">
      <c r="A33" s="16" t="s">
        <v>1356</v>
      </c>
      <c r="B33" s="2"/>
      <c r="C33" s="351">
        <v>0</v>
      </c>
      <c r="D33" s="352"/>
      <c r="E33" s="359">
        <v>0</v>
      </c>
      <c r="F33" s="352"/>
      <c r="G33" s="351">
        <v>0</v>
      </c>
      <c r="H33" s="352"/>
      <c r="I33" s="359">
        <v>0</v>
      </c>
      <c r="J33" s="370"/>
    </row>
    <row r="34" spans="1:11" ht="15" x14ac:dyDescent="0.25">
      <c r="A34" s="371" t="s">
        <v>1306</v>
      </c>
      <c r="B34" s="17"/>
      <c r="C34" s="374">
        <v>182130</v>
      </c>
      <c r="D34" s="372"/>
      <c r="E34" s="373">
        <v>1</v>
      </c>
      <c r="F34" s="372"/>
      <c r="G34" s="374">
        <v>39860380443.360237</v>
      </c>
      <c r="H34" s="372"/>
      <c r="I34" s="373">
        <v>1</v>
      </c>
      <c r="J34" s="370"/>
    </row>
    <row r="35" spans="1:11" ht="15" x14ac:dyDescent="0.25">
      <c r="A35" s="371"/>
      <c r="B35" s="2"/>
      <c r="C35" s="375"/>
      <c r="D35" s="376"/>
      <c r="E35" s="377"/>
      <c r="F35" s="376"/>
      <c r="G35" s="378"/>
      <c r="H35" s="376"/>
      <c r="I35" s="377"/>
    </row>
    <row r="36" spans="1:11" ht="18.75" x14ac:dyDescent="0.3">
      <c r="A36" s="238" t="s">
        <v>1357</v>
      </c>
      <c r="B36" s="346"/>
      <c r="C36" s="379"/>
      <c r="D36" s="379"/>
      <c r="E36" s="379"/>
      <c r="F36" s="379"/>
      <c r="G36" s="379"/>
      <c r="H36" s="379"/>
      <c r="I36" s="379"/>
      <c r="K36" s="342"/>
    </row>
    <row r="37" spans="1:11" ht="15" x14ac:dyDescent="0.25">
      <c r="A37" s="2"/>
      <c r="B37" s="2"/>
      <c r="C37" s="380"/>
      <c r="D37" s="380"/>
      <c r="E37" s="380"/>
      <c r="F37" s="380"/>
      <c r="G37" s="380"/>
      <c r="H37" s="380"/>
      <c r="I37" s="380"/>
      <c r="K37" s="342"/>
    </row>
    <row r="38" spans="1:11" ht="15" x14ac:dyDescent="0.25">
      <c r="A38" s="381" t="s">
        <v>1358</v>
      </c>
      <c r="B38" s="2"/>
      <c r="C38" s="368" t="s">
        <v>683</v>
      </c>
      <c r="D38" s="369"/>
      <c r="E38" s="368" t="s">
        <v>1350</v>
      </c>
      <c r="F38" s="369"/>
      <c r="G38" s="368" t="s">
        <v>1351</v>
      </c>
      <c r="H38" s="369"/>
      <c r="I38" s="368" t="s">
        <v>1350</v>
      </c>
      <c r="K38" s="342"/>
    </row>
    <row r="39" spans="1:11" ht="15" x14ac:dyDescent="0.25">
      <c r="A39" s="382" t="s">
        <v>1359</v>
      </c>
      <c r="B39" s="2"/>
      <c r="C39" s="351">
        <v>20029</v>
      </c>
      <c r="D39" s="352"/>
      <c r="E39" s="359">
        <v>0.10997089990666008</v>
      </c>
      <c r="F39" s="352"/>
      <c r="G39" s="351">
        <v>4719306025.8100109</v>
      </c>
      <c r="H39" s="352"/>
      <c r="I39" s="359">
        <v>0.1183959102577047</v>
      </c>
      <c r="J39" s="203"/>
      <c r="K39" s="342"/>
    </row>
    <row r="40" spans="1:11" ht="15" x14ac:dyDescent="0.25">
      <c r="A40" s="382" t="s">
        <v>1360</v>
      </c>
      <c r="B40" s="2"/>
      <c r="C40" s="351">
        <v>25265</v>
      </c>
      <c r="D40" s="352"/>
      <c r="E40" s="359">
        <v>0.13871959589304342</v>
      </c>
      <c r="F40" s="352"/>
      <c r="G40" s="351">
        <v>7422022786.4499664</v>
      </c>
      <c r="H40" s="352"/>
      <c r="I40" s="359">
        <v>0.18620050044420358</v>
      </c>
      <c r="J40" s="203"/>
      <c r="K40" s="342"/>
    </row>
    <row r="41" spans="1:11" ht="15" x14ac:dyDescent="0.25">
      <c r="A41" s="382" t="s">
        <v>1361</v>
      </c>
      <c r="B41" s="2"/>
      <c r="C41" s="351">
        <v>3254</v>
      </c>
      <c r="D41" s="352"/>
      <c r="E41" s="359">
        <v>1.7866359193982322E-2</v>
      </c>
      <c r="F41" s="352"/>
      <c r="G41" s="351">
        <v>477765995.19</v>
      </c>
      <c r="H41" s="352"/>
      <c r="I41" s="359">
        <v>1.1985986833941212E-2</v>
      </c>
      <c r="J41" s="203"/>
      <c r="K41" s="342"/>
    </row>
    <row r="42" spans="1:11" ht="15" x14ac:dyDescent="0.25">
      <c r="A42" s="382" t="s">
        <v>1362</v>
      </c>
      <c r="B42" s="2"/>
      <c r="C42" s="351">
        <v>4081</v>
      </c>
      <c r="D42" s="352"/>
      <c r="E42" s="359">
        <v>2.2407071871739966E-2</v>
      </c>
      <c r="F42" s="352"/>
      <c r="G42" s="351">
        <v>415891794.67000115</v>
      </c>
      <c r="H42" s="352"/>
      <c r="I42" s="359">
        <v>1.0433713628523123E-2</v>
      </c>
      <c r="K42" s="342"/>
    </row>
    <row r="43" spans="1:11" ht="15" x14ac:dyDescent="0.25">
      <c r="A43" s="382" t="s">
        <v>1566</v>
      </c>
      <c r="B43" s="2"/>
      <c r="C43" s="351">
        <v>4224</v>
      </c>
      <c r="D43" s="352"/>
      <c r="E43" s="359">
        <v>2.3192225333552956E-2</v>
      </c>
      <c r="F43" s="352"/>
      <c r="G43" s="351">
        <v>607022072.88999951</v>
      </c>
      <c r="H43" s="352"/>
      <c r="I43" s="359">
        <v>1.5228707456833093E-2</v>
      </c>
      <c r="K43" s="342"/>
    </row>
    <row r="44" spans="1:11" ht="15" x14ac:dyDescent="0.25">
      <c r="A44" s="382" t="s">
        <v>1364</v>
      </c>
      <c r="B44" s="2"/>
      <c r="C44" s="351">
        <v>57</v>
      </c>
      <c r="D44" s="352"/>
      <c r="E44" s="359">
        <v>3.129632679953879E-4</v>
      </c>
      <c r="F44" s="352"/>
      <c r="G44" s="351">
        <v>11565003.610000001</v>
      </c>
      <c r="H44" s="352"/>
      <c r="I44" s="359">
        <v>2.9013781307063598E-4</v>
      </c>
      <c r="K44" s="342"/>
    </row>
    <row r="45" spans="1:11" ht="15" x14ac:dyDescent="0.25">
      <c r="A45" s="382" t="s">
        <v>1365</v>
      </c>
      <c r="B45" s="2"/>
      <c r="C45" s="351">
        <v>6226</v>
      </c>
      <c r="D45" s="352"/>
      <c r="E45" s="359">
        <v>3.4184373798934825E-2</v>
      </c>
      <c r="F45" s="352"/>
      <c r="G45" s="351">
        <v>805775002.65999842</v>
      </c>
      <c r="H45" s="352"/>
      <c r="I45" s="359">
        <v>2.0214935073311041E-2</v>
      </c>
      <c r="K45" s="342"/>
    </row>
    <row r="46" spans="1:11" ht="15" x14ac:dyDescent="0.25">
      <c r="A46" s="383" t="s">
        <v>1366</v>
      </c>
      <c r="B46" s="2"/>
      <c r="C46" s="351">
        <v>0</v>
      </c>
      <c r="D46" s="352"/>
      <c r="E46" s="359">
        <v>0</v>
      </c>
      <c r="F46" s="352"/>
      <c r="G46" s="351">
        <v>0</v>
      </c>
      <c r="H46" s="352"/>
      <c r="I46" s="359">
        <v>0</v>
      </c>
      <c r="K46" s="342"/>
    </row>
    <row r="47" spans="1:11" ht="15" x14ac:dyDescent="0.25">
      <c r="A47" s="382" t="s">
        <v>1367</v>
      </c>
      <c r="B47" s="2"/>
      <c r="C47" s="351">
        <v>94271</v>
      </c>
      <c r="D47" s="352"/>
      <c r="E47" s="359">
        <v>0.51760281117882834</v>
      </c>
      <c r="F47" s="352"/>
      <c r="G47" s="351">
        <v>21403784959.049957</v>
      </c>
      <c r="H47" s="352"/>
      <c r="I47" s="359">
        <v>0.53696890799785291</v>
      </c>
      <c r="K47" s="342"/>
    </row>
    <row r="48" spans="1:11" ht="15" x14ac:dyDescent="0.25">
      <c r="A48" s="382" t="s">
        <v>1368</v>
      </c>
      <c r="B48" s="2"/>
      <c r="C48" s="351">
        <v>859</v>
      </c>
      <c r="D48" s="352"/>
      <c r="E48" s="359">
        <v>4.7164113545269861E-3</v>
      </c>
      <c r="F48" s="352"/>
      <c r="G48" s="351">
        <v>93918420.890000045</v>
      </c>
      <c r="H48" s="352"/>
      <c r="I48" s="359">
        <v>2.3561847590354663E-3</v>
      </c>
      <c r="K48" s="342"/>
    </row>
    <row r="49" spans="1:11" ht="15" x14ac:dyDescent="0.25">
      <c r="A49" s="382" t="s">
        <v>1369</v>
      </c>
      <c r="B49" s="2"/>
      <c r="C49" s="351">
        <v>18440</v>
      </c>
      <c r="D49" s="352"/>
      <c r="E49" s="359">
        <v>0.10124636248833251</v>
      </c>
      <c r="F49" s="352"/>
      <c r="G49" s="351">
        <v>2864982297.1400042</v>
      </c>
      <c r="H49" s="352"/>
      <c r="I49" s="359">
        <v>7.1875437847640042E-2</v>
      </c>
      <c r="K49" s="342"/>
    </row>
    <row r="50" spans="1:11" ht="15" x14ac:dyDescent="0.25">
      <c r="A50" s="382" t="s">
        <v>1370</v>
      </c>
      <c r="B50" s="2"/>
      <c r="C50" s="351">
        <v>5129</v>
      </c>
      <c r="D50" s="352"/>
      <c r="E50" s="359">
        <v>2.8161203535935871E-2</v>
      </c>
      <c r="F50" s="352"/>
      <c r="G50" s="351">
        <v>981236756.12000012</v>
      </c>
      <c r="H50" s="352"/>
      <c r="I50" s="359">
        <v>2.4616843723162644E-2</v>
      </c>
      <c r="K50" s="342"/>
    </row>
    <row r="51" spans="1:11" ht="15" x14ac:dyDescent="0.25">
      <c r="A51" s="382" t="s">
        <v>1371</v>
      </c>
      <c r="B51" s="2"/>
      <c r="C51" s="351">
        <v>295</v>
      </c>
      <c r="D51" s="352"/>
      <c r="E51" s="359">
        <v>1.6197221764673584E-3</v>
      </c>
      <c r="F51" s="352"/>
      <c r="G51" s="351">
        <v>57109328.880000003</v>
      </c>
      <c r="H51" s="352"/>
      <c r="I51" s="359">
        <v>1.4327341647215374E-3</v>
      </c>
      <c r="K51" s="342"/>
    </row>
    <row r="52" spans="1:11" ht="15" x14ac:dyDescent="0.25">
      <c r="A52" s="384" t="s">
        <v>92</v>
      </c>
      <c r="B52" s="17"/>
      <c r="C52" s="372">
        <v>182130</v>
      </c>
      <c r="D52" s="372"/>
      <c r="E52" s="373">
        <v>1</v>
      </c>
      <c r="F52" s="372"/>
      <c r="G52" s="374">
        <v>39860380443.35994</v>
      </c>
      <c r="H52" s="372"/>
      <c r="I52" s="373">
        <v>1</v>
      </c>
    </row>
    <row r="53" spans="1:11" ht="15" x14ac:dyDescent="0.25">
      <c r="A53" s="2"/>
      <c r="B53" s="2"/>
      <c r="C53" s="380"/>
      <c r="D53" s="380"/>
      <c r="E53" s="380"/>
      <c r="F53" s="380"/>
      <c r="G53" s="380"/>
      <c r="H53" s="380"/>
      <c r="I53" s="380"/>
    </row>
    <row r="54" spans="1:11" ht="18.75" x14ac:dyDescent="0.3">
      <c r="A54" s="238" t="s">
        <v>1372</v>
      </c>
      <c r="B54" s="346"/>
      <c r="C54" s="379"/>
      <c r="D54" s="379"/>
      <c r="E54" s="379"/>
      <c r="F54" s="379"/>
      <c r="G54" s="379"/>
      <c r="H54" s="379"/>
      <c r="I54" s="379"/>
    </row>
    <row r="55" spans="1:11" ht="15" x14ac:dyDescent="0.25">
      <c r="A55" s="2"/>
      <c r="B55" s="2"/>
      <c r="C55" s="380"/>
      <c r="D55" s="380"/>
      <c r="E55" s="380"/>
      <c r="F55" s="380"/>
      <c r="G55" s="380"/>
      <c r="H55" s="380"/>
      <c r="I55" s="380"/>
    </row>
    <row r="56" spans="1:11" ht="17.25" x14ac:dyDescent="0.25">
      <c r="A56" s="381" t="s">
        <v>1373</v>
      </c>
      <c r="B56" s="2"/>
      <c r="C56" s="368" t="s">
        <v>683</v>
      </c>
      <c r="D56" s="369"/>
      <c r="E56" s="368" t="s">
        <v>1350</v>
      </c>
      <c r="F56" s="369"/>
      <c r="G56" s="368" t="s">
        <v>1351</v>
      </c>
      <c r="H56" s="369"/>
      <c r="I56" s="368" t="s">
        <v>1350</v>
      </c>
    </row>
    <row r="57" spans="1:11" ht="15" x14ac:dyDescent="0.25">
      <c r="A57" s="382" t="s">
        <v>1374</v>
      </c>
      <c r="B57" s="2"/>
      <c r="C57" s="351">
        <v>2089</v>
      </c>
      <c r="D57" s="352"/>
      <c r="E57" s="359">
        <v>1.1469829242848515E-2</v>
      </c>
      <c r="F57" s="352"/>
      <c r="G57" s="351">
        <v>423003105.70000011</v>
      </c>
      <c r="H57" s="352"/>
      <c r="I57" s="359">
        <v>1.0612119126686942E-2</v>
      </c>
      <c r="J57" s="370"/>
    </row>
    <row r="58" spans="1:11" ht="15" x14ac:dyDescent="0.25">
      <c r="A58" s="382" t="s">
        <v>1375</v>
      </c>
      <c r="B58" s="2"/>
      <c r="C58" s="351">
        <v>1331</v>
      </c>
      <c r="D58" s="352"/>
      <c r="E58" s="359">
        <v>7.3079668368747595E-3</v>
      </c>
      <c r="F58" s="352"/>
      <c r="G58" s="351">
        <v>269622877.03999966</v>
      </c>
      <c r="H58" s="352"/>
      <c r="I58" s="359">
        <v>6.7641822290964359E-3</v>
      </c>
      <c r="J58" s="370"/>
    </row>
    <row r="59" spans="1:11" ht="15" x14ac:dyDescent="0.25">
      <c r="A59" s="382" t="s">
        <v>1376</v>
      </c>
      <c r="B59" s="2"/>
      <c r="C59" s="351">
        <v>3025</v>
      </c>
      <c r="D59" s="352"/>
      <c r="E59" s="359">
        <v>1.6609015538351726E-2</v>
      </c>
      <c r="F59" s="352"/>
      <c r="G59" s="351">
        <v>658334448.46999907</v>
      </c>
      <c r="H59" s="352"/>
      <c r="I59" s="359">
        <v>1.651601016215748E-2</v>
      </c>
      <c r="J59" s="370"/>
    </row>
    <row r="60" spans="1:11" ht="15" x14ac:dyDescent="0.25">
      <c r="A60" s="382" t="s">
        <v>1377</v>
      </c>
      <c r="B60" s="2"/>
      <c r="C60" s="351">
        <v>9853</v>
      </c>
      <c r="D60" s="352"/>
      <c r="E60" s="359">
        <v>5.4098720694009776E-2</v>
      </c>
      <c r="F60" s="352"/>
      <c r="G60" s="351">
        <v>2184714707.7500005</v>
      </c>
      <c r="H60" s="352"/>
      <c r="I60" s="359">
        <v>5.4809178523882521E-2</v>
      </c>
      <c r="J60" s="370"/>
    </row>
    <row r="61" spans="1:11" ht="15" x14ac:dyDescent="0.25">
      <c r="A61" s="382" t="s">
        <v>1378</v>
      </c>
      <c r="B61" s="2"/>
      <c r="C61" s="351">
        <v>21408</v>
      </c>
      <c r="D61" s="352"/>
      <c r="E61" s="359">
        <v>0.11754241475868885</v>
      </c>
      <c r="F61" s="352"/>
      <c r="G61" s="351">
        <v>4935282174.7100201</v>
      </c>
      <c r="H61" s="352"/>
      <c r="I61" s="359">
        <v>0.1238142265531771</v>
      </c>
      <c r="J61" s="370"/>
    </row>
    <row r="62" spans="1:11" ht="15" x14ac:dyDescent="0.25">
      <c r="A62" s="382" t="s">
        <v>1379</v>
      </c>
      <c r="B62" s="2"/>
      <c r="C62" s="351">
        <v>32348</v>
      </c>
      <c r="D62" s="352"/>
      <c r="E62" s="359">
        <v>0.17760939987920715</v>
      </c>
      <c r="F62" s="352"/>
      <c r="G62" s="351">
        <v>7572306248.5400028</v>
      </c>
      <c r="H62" s="352"/>
      <c r="I62" s="359">
        <v>0.18997074700026817</v>
      </c>
      <c r="J62" s="370"/>
    </row>
    <row r="63" spans="1:11" ht="15" x14ac:dyDescent="0.25">
      <c r="A63" s="382" t="s">
        <v>1380</v>
      </c>
      <c r="B63" s="2"/>
      <c r="C63" s="351">
        <v>112076</v>
      </c>
      <c r="D63" s="352"/>
      <c r="E63" s="359">
        <v>0.61536265305001925</v>
      </c>
      <c r="F63" s="352"/>
      <c r="G63" s="351">
        <v>23817116881.150097</v>
      </c>
      <c r="H63" s="352"/>
      <c r="I63" s="359">
        <v>0.59751353640473126</v>
      </c>
      <c r="J63" s="370"/>
    </row>
    <row r="64" spans="1:11" ht="15" x14ac:dyDescent="0.25">
      <c r="A64" s="384" t="s">
        <v>92</v>
      </c>
      <c r="B64" s="2"/>
      <c r="C64" s="372">
        <v>182130</v>
      </c>
      <c r="D64" s="372"/>
      <c r="E64" s="373">
        <v>1</v>
      </c>
      <c r="F64" s="372"/>
      <c r="G64" s="372">
        <v>39860380443.360123</v>
      </c>
      <c r="H64" s="372"/>
      <c r="I64" s="373">
        <v>0.99999999999999989</v>
      </c>
      <c r="J64" s="370"/>
    </row>
    <row r="65" spans="1:11" ht="15" x14ac:dyDescent="0.25">
      <c r="A65" s="384"/>
      <c r="B65" s="2"/>
      <c r="C65" s="372"/>
      <c r="D65" s="372"/>
      <c r="E65" s="373"/>
      <c r="F65" s="372"/>
      <c r="G65" s="372"/>
      <c r="H65" s="372"/>
      <c r="I65" s="373"/>
      <c r="J65" s="370"/>
    </row>
    <row r="66" spans="1:11" ht="16.5" customHeight="1" x14ac:dyDescent="0.2">
      <c r="A66" s="529" t="str">
        <f>'[1]Report 1 '!$A$66:$I$66</f>
        <v>(1) Each Loan is payable in Canada only and is denominated in Canadian Dollars.</v>
      </c>
      <c r="B66" s="529"/>
      <c r="C66" s="529"/>
      <c r="D66" s="529"/>
      <c r="E66" s="529"/>
      <c r="F66" s="529"/>
      <c r="G66" s="529"/>
      <c r="H66" s="529"/>
      <c r="I66" s="529"/>
    </row>
    <row r="67" spans="1:11" s="386" customFormat="1" ht="32.25" customHeight="1" x14ac:dyDescent="0.25">
      <c r="A67" s="529" t="str">
        <f>'[1]Report 1 '!$A$66:$I$67</f>
        <v>(2) With respect to STEP Loans, the Current indexed LTV and Original LTV do not include amounts drawn in respect of (i) Other STEP Products, or (ii) Additional STEP Loans which are not yet included in the cover pool, which in each case are secured by the same property.</v>
      </c>
      <c r="B67" s="529"/>
      <c r="C67" s="529"/>
      <c r="D67" s="529"/>
      <c r="E67" s="529"/>
      <c r="F67" s="529"/>
      <c r="G67" s="529"/>
      <c r="H67" s="529"/>
      <c r="I67" s="529"/>
      <c r="J67" s="385"/>
      <c r="K67" s="385"/>
    </row>
    <row r="68" spans="1:11" s="385" customFormat="1" ht="30.75" customHeight="1" x14ac:dyDescent="0.25">
      <c r="A68" s="529" t="str">
        <f>'[1]Report 1 '!$A$66:$I$68</f>
        <v>(3) With respect to STEP Loans, the Authorized LTV includes amounts drawn or available to be drawn in respect of Other STEP Products and subsequent STEP Loans, which in each case are or will be secured by the same property.</v>
      </c>
      <c r="B68" s="529"/>
      <c r="C68" s="529"/>
      <c r="D68" s="529"/>
      <c r="E68" s="529"/>
      <c r="F68" s="529"/>
      <c r="G68" s="529"/>
      <c r="H68" s="529"/>
      <c r="I68" s="529"/>
    </row>
    <row r="69" spans="1:11" s="387" customFormat="1" ht="15" customHeight="1" x14ac:dyDescent="0.25">
      <c r="A69" s="529" t="str">
        <f>'[1]Report 1 '!$A$66:$I$69</f>
        <v>(4) The indexation methodology as described in footnote (1) on page 3 of this Investor Report.</v>
      </c>
      <c r="B69" s="529"/>
      <c r="C69" s="529"/>
      <c r="D69" s="529"/>
      <c r="E69" s="529"/>
      <c r="F69" s="529"/>
      <c r="G69" s="529"/>
      <c r="H69" s="529"/>
      <c r="I69" s="529"/>
    </row>
    <row r="70" spans="1:11" s="387" customFormat="1" ht="15" customHeight="1" x14ac:dyDescent="0.25">
      <c r="A70" s="529" t="str">
        <f>'[1]Report 1 '!$A$66:$I$70</f>
        <v>(5) Appraisal Value, Original Loan Balance, and Authorized Amount are determined or assessed as of the most recent advance in accordance with the underwriting policies (whether upon origination or renewal of the Eligible Loan,  or subsequently thereto).</v>
      </c>
      <c r="B70" s="529"/>
      <c r="C70" s="529"/>
      <c r="D70" s="529"/>
      <c r="E70" s="529"/>
      <c r="F70" s="529"/>
      <c r="G70" s="529"/>
      <c r="H70" s="529"/>
      <c r="I70" s="529"/>
    </row>
    <row r="71" spans="1:11" s="387" customFormat="1" ht="17.25" customHeight="1" x14ac:dyDescent="0.25">
      <c r="A71" s="529" t="str">
        <f>'[1]Report 1 '!$A$66:$I$71</f>
        <v>(6) Refer to footnote (6) on page 3 of this Investor Report.</v>
      </c>
      <c r="B71" s="529"/>
      <c r="C71" s="529"/>
      <c r="D71" s="529"/>
      <c r="E71" s="529"/>
      <c r="F71" s="529"/>
      <c r="G71" s="529"/>
      <c r="H71" s="529"/>
      <c r="I71" s="529"/>
    </row>
    <row r="72" spans="1:11" s="2" customFormat="1" ht="30.75" customHeight="1" x14ac:dyDescent="0.25">
      <c r="A72" s="534">
        <f>'[1]Report 1 '!$A$66:$I$72</f>
        <v>0</v>
      </c>
      <c r="B72" s="534"/>
      <c r="C72" s="534"/>
      <c r="D72" s="534"/>
      <c r="E72" s="534"/>
      <c r="F72" s="534"/>
      <c r="G72" s="534"/>
      <c r="H72" s="534"/>
      <c r="I72" s="534"/>
      <c r="J72" s="16"/>
      <c r="K72" s="16"/>
    </row>
    <row r="74" spans="1:11" ht="18.75" x14ac:dyDescent="0.3">
      <c r="A74" s="238" t="s">
        <v>1381</v>
      </c>
      <c r="B74" s="239"/>
      <c r="C74" s="239"/>
      <c r="D74" s="239"/>
      <c r="E74" s="239"/>
      <c r="F74" s="239"/>
      <c r="G74" s="239"/>
      <c r="H74" s="239"/>
      <c r="I74" s="239"/>
    </row>
    <row r="75" spans="1:11" ht="18.75" x14ac:dyDescent="0.3">
      <c r="A75" s="308"/>
      <c r="B75" s="63"/>
      <c r="C75" s="63"/>
      <c r="D75" s="63"/>
      <c r="E75" s="63"/>
      <c r="F75" s="63"/>
      <c r="G75" s="63"/>
      <c r="H75" s="63"/>
      <c r="I75" s="63"/>
    </row>
    <row r="76" spans="1:11" ht="15" x14ac:dyDescent="0.25">
      <c r="A76" s="381" t="s">
        <v>1382</v>
      </c>
      <c r="B76" s="388"/>
      <c r="C76" s="368" t="s">
        <v>683</v>
      </c>
      <c r="D76" s="369"/>
      <c r="E76" s="368" t="s">
        <v>1350</v>
      </c>
      <c r="F76" s="369"/>
      <c r="G76" s="368" t="s">
        <v>1351</v>
      </c>
      <c r="H76" s="369"/>
      <c r="I76" s="368" t="s">
        <v>1350</v>
      </c>
    </row>
    <row r="77" spans="1:11" ht="15" x14ac:dyDescent="0.25">
      <c r="A77" s="389" t="s">
        <v>1383</v>
      </c>
      <c r="B77"/>
      <c r="C77" s="390">
        <v>138171</v>
      </c>
      <c r="D77"/>
      <c r="E77" s="391">
        <v>0.75863943337176742</v>
      </c>
      <c r="F77"/>
      <c r="G77" s="390">
        <v>27989975673.110104</v>
      </c>
      <c r="H77"/>
      <c r="I77" s="391">
        <v>0.70220041459169391</v>
      </c>
    </row>
    <row r="78" spans="1:11" ht="15" x14ac:dyDescent="0.25">
      <c r="A78" s="389" t="s">
        <v>1384</v>
      </c>
      <c r="B78"/>
      <c r="C78" s="390">
        <v>43959</v>
      </c>
      <c r="D78"/>
      <c r="E78" s="391">
        <v>0.24136056662823258</v>
      </c>
      <c r="F78"/>
      <c r="G78" s="390">
        <v>11870404770.249987</v>
      </c>
      <c r="H78"/>
      <c r="I78" s="391">
        <v>0.29779958540830609</v>
      </c>
    </row>
    <row r="79" spans="1:11" ht="15" x14ac:dyDescent="0.25">
      <c r="A79" s="17" t="s">
        <v>92</v>
      </c>
      <c r="B79" s="17"/>
      <c r="C79" s="372">
        <v>182130</v>
      </c>
      <c r="D79" s="372"/>
      <c r="E79" s="373">
        <v>1</v>
      </c>
      <c r="F79" s="372"/>
      <c r="G79" s="372">
        <v>39860380443.360092</v>
      </c>
      <c r="H79" s="372"/>
      <c r="I79" s="373">
        <v>1</v>
      </c>
    </row>
    <row r="80" spans="1:11" ht="15" x14ac:dyDescent="0.25">
      <c r="A80"/>
      <c r="B80"/>
      <c r="C80" s="392"/>
      <c r="D80" s="392"/>
      <c r="E80" s="393"/>
      <c r="F80" s="392"/>
      <c r="G80" s="392"/>
      <c r="H80" s="392"/>
      <c r="I80" s="393"/>
    </row>
    <row r="81" spans="1:11" ht="21" x14ac:dyDescent="0.3">
      <c r="A81" s="238" t="s">
        <v>1385</v>
      </c>
      <c r="B81" s="239"/>
      <c r="C81" s="394"/>
      <c r="D81" s="394"/>
      <c r="E81" s="395"/>
      <c r="F81" s="394"/>
      <c r="G81" s="394"/>
      <c r="H81" s="394"/>
      <c r="I81" s="395"/>
      <c r="J81" s="342"/>
      <c r="K81" s="342"/>
    </row>
    <row r="82" spans="1:11" ht="18.75" x14ac:dyDescent="0.3">
      <c r="A82" s="308"/>
      <c r="B82" s="63"/>
      <c r="C82" s="62"/>
      <c r="D82" s="62"/>
      <c r="E82" s="396"/>
      <c r="F82" s="62"/>
      <c r="G82" s="62"/>
      <c r="H82" s="62"/>
      <c r="I82" s="396"/>
      <c r="J82" s="342"/>
      <c r="K82" s="342"/>
    </row>
    <row r="83" spans="1:11" ht="15" x14ac:dyDescent="0.25">
      <c r="A83" s="381" t="s">
        <v>1386</v>
      </c>
      <c r="B83" s="63"/>
      <c r="C83" s="397" t="s">
        <v>683</v>
      </c>
      <c r="D83" s="398"/>
      <c r="E83" s="399" t="s">
        <v>1350</v>
      </c>
      <c r="F83" s="398"/>
      <c r="G83" s="397" t="s">
        <v>1351</v>
      </c>
      <c r="H83" s="398"/>
      <c r="I83" s="399" t="s">
        <v>1350</v>
      </c>
      <c r="J83" s="342"/>
      <c r="K83" s="342"/>
    </row>
    <row r="84" spans="1:11" ht="15" x14ac:dyDescent="0.25">
      <c r="A84" s="63" t="s">
        <v>1387</v>
      </c>
      <c r="B84" s="63"/>
      <c r="C84" s="390">
        <v>142495</v>
      </c>
      <c r="D84"/>
      <c r="E84" s="391">
        <v>0.78238071707022461</v>
      </c>
      <c r="F84"/>
      <c r="G84" s="390">
        <v>28390053856.049938</v>
      </c>
      <c r="H84"/>
      <c r="I84" s="391">
        <v>0.71223740316255124</v>
      </c>
      <c r="J84" s="342"/>
      <c r="K84" s="342"/>
    </row>
    <row r="85" spans="1:11" ht="15" x14ac:dyDescent="0.25">
      <c r="A85" s="63" t="s">
        <v>1388</v>
      </c>
      <c r="B85" s="63"/>
      <c r="C85" s="390">
        <v>39635</v>
      </c>
      <c r="D85"/>
      <c r="E85" s="391">
        <v>0.21761928292977545</v>
      </c>
      <c r="F85"/>
      <c r="G85" s="390">
        <v>11470326587.309881</v>
      </c>
      <c r="H85"/>
      <c r="I85" s="391">
        <v>0.28776259683744881</v>
      </c>
      <c r="J85" s="342"/>
      <c r="K85" s="342"/>
    </row>
    <row r="86" spans="1:11" ht="15" x14ac:dyDescent="0.25">
      <c r="A86" s="371" t="s">
        <v>92</v>
      </c>
      <c r="B86" s="16"/>
      <c r="C86" s="372">
        <v>182130</v>
      </c>
      <c r="D86" s="372"/>
      <c r="E86" s="373">
        <v>1</v>
      </c>
      <c r="F86" s="372"/>
      <c r="G86" s="372">
        <v>39860380443.359818</v>
      </c>
      <c r="H86" s="372"/>
      <c r="I86" s="373">
        <v>1</v>
      </c>
      <c r="J86" s="342"/>
      <c r="K86" s="342"/>
    </row>
    <row r="87" spans="1:11" ht="15" x14ac:dyDescent="0.25">
      <c r="A87"/>
      <c r="B87"/>
      <c r="C87" s="376"/>
      <c r="D87" s="376"/>
      <c r="E87" s="400"/>
      <c r="F87" s="376"/>
      <c r="G87" s="376"/>
      <c r="H87" s="376"/>
      <c r="I87" s="400"/>
      <c r="J87" s="342"/>
      <c r="K87" s="342"/>
    </row>
    <row r="88" spans="1:11" ht="18.75" x14ac:dyDescent="0.3">
      <c r="A88" s="238" t="s">
        <v>1389</v>
      </c>
      <c r="B88" s="239"/>
      <c r="C88" s="394"/>
      <c r="D88" s="394"/>
      <c r="E88" s="395"/>
      <c r="F88" s="394"/>
      <c r="G88" s="394"/>
      <c r="H88" s="394"/>
      <c r="I88" s="395"/>
      <c r="J88" s="342"/>
      <c r="K88" s="342"/>
    </row>
    <row r="89" spans="1:11" ht="18.75" x14ac:dyDescent="0.3">
      <c r="A89" s="308"/>
      <c r="B89" s="63"/>
      <c r="C89" s="62"/>
      <c r="D89" s="62"/>
      <c r="E89" s="396"/>
      <c r="F89" s="62"/>
      <c r="G89" s="62"/>
      <c r="H89" s="62"/>
      <c r="I89" s="396"/>
      <c r="J89" s="342"/>
      <c r="K89" s="342"/>
    </row>
    <row r="90" spans="1:11" ht="15" x14ac:dyDescent="0.25">
      <c r="A90" s="381" t="s">
        <v>1390</v>
      </c>
      <c r="B90" s="388"/>
      <c r="C90" s="368" t="s">
        <v>683</v>
      </c>
      <c r="D90" s="369"/>
      <c r="E90" s="401" t="s">
        <v>1350</v>
      </c>
      <c r="F90" s="369"/>
      <c r="G90" s="368" t="s">
        <v>1351</v>
      </c>
      <c r="H90" s="369"/>
      <c r="I90" s="401" t="s">
        <v>1350</v>
      </c>
      <c r="J90" s="342"/>
      <c r="K90" s="342"/>
    </row>
    <row r="91" spans="1:11" ht="15" x14ac:dyDescent="0.25">
      <c r="A91" t="s">
        <v>1391</v>
      </c>
      <c r="B91"/>
      <c r="C91" s="390">
        <v>12873</v>
      </c>
      <c r="D91"/>
      <c r="E91" s="391">
        <v>7.0680283314116285E-2</v>
      </c>
      <c r="F91"/>
      <c r="G91" s="390">
        <v>2840483790.0300088</v>
      </c>
      <c r="H91"/>
      <c r="I91" s="391">
        <v>7.1260829887617574E-2</v>
      </c>
      <c r="J91" s="342"/>
      <c r="K91" s="342"/>
    </row>
    <row r="92" spans="1:11" ht="15" x14ac:dyDescent="0.25">
      <c r="A92" s="389" t="s">
        <v>1392</v>
      </c>
      <c r="B92"/>
      <c r="C92" s="390">
        <v>169257</v>
      </c>
      <c r="D92"/>
      <c r="E92" s="391">
        <v>0.92931971668588376</v>
      </c>
      <c r="F92"/>
      <c r="G92" s="390">
        <v>37019896653.330185</v>
      </c>
      <c r="H92"/>
      <c r="I92" s="391">
        <v>0.92873917011238249</v>
      </c>
      <c r="J92" s="342"/>
      <c r="K92" s="342"/>
    </row>
    <row r="93" spans="1:11" ht="15" x14ac:dyDescent="0.25">
      <c r="A93" s="17" t="s">
        <v>92</v>
      </c>
      <c r="B93"/>
      <c r="C93" s="372">
        <v>182130</v>
      </c>
      <c r="D93" s="372"/>
      <c r="E93" s="373">
        <v>1</v>
      </c>
      <c r="F93" s="372"/>
      <c r="G93" s="372">
        <v>39860380443.360191</v>
      </c>
      <c r="H93" s="372"/>
      <c r="I93" s="373">
        <v>1</v>
      </c>
      <c r="J93" s="342"/>
      <c r="K93" s="342"/>
    </row>
    <row r="94" spans="1:11" ht="15" x14ac:dyDescent="0.25">
      <c r="A94"/>
      <c r="B94"/>
      <c r="C94" s="392"/>
      <c r="D94" s="392"/>
      <c r="E94" s="392"/>
      <c r="F94" s="392"/>
      <c r="G94" s="392"/>
      <c r="H94" s="392"/>
      <c r="I94" s="392"/>
      <c r="J94" s="342"/>
      <c r="K94" s="342"/>
    </row>
    <row r="95" spans="1:11" ht="18.75" x14ac:dyDescent="0.3">
      <c r="A95" s="238" t="s">
        <v>1393</v>
      </c>
      <c r="B95" s="239"/>
      <c r="C95" s="394"/>
      <c r="D95" s="394"/>
      <c r="E95" s="394"/>
      <c r="F95" s="394"/>
      <c r="G95" s="394"/>
      <c r="H95" s="394"/>
      <c r="I95" s="394"/>
      <c r="J95" s="342"/>
      <c r="K95" s="342"/>
    </row>
    <row r="96" spans="1:11" ht="15" x14ac:dyDescent="0.25">
      <c r="A96"/>
      <c r="B96"/>
      <c r="C96" s="1"/>
      <c r="D96" s="1"/>
      <c r="E96" s="1"/>
      <c r="F96" s="1"/>
      <c r="G96" s="1"/>
      <c r="H96" s="1"/>
      <c r="I96" s="1"/>
      <c r="J96" s="342"/>
      <c r="K96" s="342"/>
    </row>
    <row r="97" spans="1:11" ht="15" x14ac:dyDescent="0.25">
      <c r="A97" s="381" t="s">
        <v>1394</v>
      </c>
      <c r="B97" s="388"/>
      <c r="C97" s="368" t="s">
        <v>683</v>
      </c>
      <c r="D97" s="369"/>
      <c r="E97" s="368" t="s">
        <v>1350</v>
      </c>
      <c r="F97" s="369"/>
      <c r="G97" s="368" t="s">
        <v>1351</v>
      </c>
      <c r="H97" s="369"/>
      <c r="I97" s="368" t="s">
        <v>1350</v>
      </c>
      <c r="J97" s="342"/>
      <c r="K97" s="342"/>
    </row>
    <row r="98" spans="1:11" ht="15" x14ac:dyDescent="0.25">
      <c r="A98" s="402" t="s">
        <v>1395</v>
      </c>
      <c r="B98"/>
      <c r="C98" s="390">
        <v>29149</v>
      </c>
      <c r="D98" s="352"/>
      <c r="E98" s="359">
        <v>0.16004502278592214</v>
      </c>
      <c r="F98" s="352"/>
      <c r="G98" s="390">
        <v>7131083816.7599659</v>
      </c>
      <c r="H98" s="352"/>
      <c r="I98" s="359">
        <v>0.17890154929386615</v>
      </c>
      <c r="J98" s="342"/>
      <c r="K98" s="342"/>
    </row>
    <row r="99" spans="1:11" ht="15" x14ac:dyDescent="0.25">
      <c r="A99" s="402" t="s">
        <v>1396</v>
      </c>
      <c r="B99"/>
      <c r="C99" s="390">
        <v>75998</v>
      </c>
      <c r="D99" s="352"/>
      <c r="E99" s="359">
        <v>0.4172733761598858</v>
      </c>
      <c r="F99" s="352"/>
      <c r="G99" s="390">
        <v>14972150919.349684</v>
      </c>
      <c r="H99" s="352"/>
      <c r="I99" s="359">
        <v>0.37561485246295223</v>
      </c>
      <c r="J99" s="342"/>
      <c r="K99" s="342"/>
    </row>
    <row r="100" spans="1:11" ht="15" x14ac:dyDescent="0.25">
      <c r="A100" s="402" t="s">
        <v>1397</v>
      </c>
      <c r="B100"/>
      <c r="C100" s="390">
        <v>42900</v>
      </c>
      <c r="D100" s="352"/>
      <c r="E100" s="359">
        <v>0.23554603854389722</v>
      </c>
      <c r="F100" s="352"/>
      <c r="G100" s="390">
        <v>9662521026.3299828</v>
      </c>
      <c r="H100" s="352"/>
      <c r="I100" s="359">
        <v>0.24240915211685249</v>
      </c>
      <c r="J100" s="342"/>
      <c r="K100" s="342"/>
    </row>
    <row r="101" spans="1:11" ht="15" x14ac:dyDescent="0.25">
      <c r="A101" s="402" t="s">
        <v>1398</v>
      </c>
      <c r="B101"/>
      <c r="C101" s="390">
        <v>33113</v>
      </c>
      <c r="D101" s="352"/>
      <c r="E101" s="359">
        <v>0.18180969637072419</v>
      </c>
      <c r="F101" s="352"/>
      <c r="G101" s="390">
        <v>7937877884.0900202</v>
      </c>
      <c r="H101" s="352"/>
      <c r="I101" s="359">
        <v>0.19914205022125903</v>
      </c>
      <c r="J101" s="342"/>
      <c r="K101" s="342"/>
    </row>
    <row r="102" spans="1:11" ht="15" x14ac:dyDescent="0.25">
      <c r="A102" s="402" t="s">
        <v>1399</v>
      </c>
      <c r="B102"/>
      <c r="C102" s="390">
        <v>539</v>
      </c>
      <c r="D102" s="352"/>
      <c r="E102" s="359">
        <v>2.9594245868335804E-3</v>
      </c>
      <c r="F102" s="352"/>
      <c r="G102" s="390">
        <v>86538987.270000011</v>
      </c>
      <c r="H102" s="352"/>
      <c r="I102" s="359">
        <v>2.1710527171954412E-3</v>
      </c>
      <c r="J102" s="342"/>
      <c r="K102" s="342"/>
    </row>
    <row r="103" spans="1:11" ht="15" x14ac:dyDescent="0.25">
      <c r="A103" s="402" t="s">
        <v>1400</v>
      </c>
      <c r="B103"/>
      <c r="C103" s="390">
        <v>255</v>
      </c>
      <c r="D103" s="352"/>
      <c r="E103" s="359">
        <v>1.4000988305056827E-3</v>
      </c>
      <c r="F103" s="352"/>
      <c r="G103" s="390">
        <v>40644935.539999992</v>
      </c>
      <c r="H103" s="352"/>
      <c r="I103" s="359">
        <v>1.0196825792406865E-3</v>
      </c>
      <c r="J103" s="342"/>
      <c r="K103" s="342"/>
    </row>
    <row r="104" spans="1:11" ht="15" x14ac:dyDescent="0.25">
      <c r="A104" s="402" t="s">
        <v>1401</v>
      </c>
      <c r="B104"/>
      <c r="C104" s="390">
        <v>76</v>
      </c>
      <c r="D104" s="352"/>
      <c r="E104" s="359">
        <v>4.1728435732718387E-4</v>
      </c>
      <c r="F104" s="352"/>
      <c r="G104" s="390">
        <v>8425969.540000001</v>
      </c>
      <c r="H104" s="352"/>
      <c r="I104" s="359">
        <v>2.1138708276939399E-4</v>
      </c>
      <c r="J104" s="342"/>
      <c r="K104" s="342"/>
    </row>
    <row r="105" spans="1:11" ht="15" x14ac:dyDescent="0.25">
      <c r="A105" s="402" t="s">
        <v>1402</v>
      </c>
      <c r="B105"/>
      <c r="C105" s="390">
        <v>100</v>
      </c>
      <c r="D105" s="352"/>
      <c r="E105" s="359">
        <v>5.4905836490418928E-4</v>
      </c>
      <c r="F105" s="352"/>
      <c r="G105" s="390">
        <v>21136904.479999993</v>
      </c>
      <c r="H105" s="352"/>
      <c r="I105" s="359">
        <v>5.3027352586448254E-4</v>
      </c>
      <c r="J105" s="342"/>
      <c r="K105" s="342"/>
    </row>
    <row r="106" spans="1:11" ht="15" x14ac:dyDescent="0.25">
      <c r="A106" s="17" t="s">
        <v>92</v>
      </c>
      <c r="B106" s="17"/>
      <c r="C106" s="372">
        <v>182130</v>
      </c>
      <c r="D106" s="372"/>
      <c r="E106" s="373">
        <v>1</v>
      </c>
      <c r="F106" s="372"/>
      <c r="G106" s="372">
        <v>39860380443.359657</v>
      </c>
      <c r="H106" s="372"/>
      <c r="I106" s="373">
        <v>0.99999999999999978</v>
      </c>
      <c r="J106" s="342"/>
      <c r="K106" s="342"/>
    </row>
    <row r="107" spans="1:11" ht="15" x14ac:dyDescent="0.25">
      <c r="A107"/>
      <c r="B107"/>
      <c r="C107" s="352"/>
      <c r="D107" s="352"/>
      <c r="E107" s="352"/>
      <c r="F107" s="352"/>
      <c r="G107" s="352"/>
      <c r="H107" s="352"/>
      <c r="I107" s="352"/>
      <c r="J107" s="342"/>
      <c r="K107" s="342"/>
    </row>
    <row r="108" spans="1:11" ht="21" x14ac:dyDescent="0.3">
      <c r="A108" s="238" t="s">
        <v>1403</v>
      </c>
      <c r="B108" s="239"/>
      <c r="C108" s="239"/>
      <c r="D108" s="239"/>
      <c r="E108" s="239"/>
      <c r="F108" s="239"/>
      <c r="G108" s="239"/>
      <c r="H108" s="239"/>
      <c r="I108" s="239"/>
      <c r="J108" s="342"/>
      <c r="K108" s="342"/>
    </row>
    <row r="109" spans="1:11" ht="15" x14ac:dyDescent="0.25">
      <c r="A109"/>
      <c r="B109"/>
      <c r="C109"/>
      <c r="D109"/>
      <c r="E109"/>
      <c r="F109"/>
      <c r="G109"/>
      <c r="H109"/>
      <c r="I109"/>
      <c r="J109" s="342"/>
      <c r="K109" s="342"/>
    </row>
    <row r="110" spans="1:11" ht="15" x14ac:dyDescent="0.25">
      <c r="A110" s="381" t="s">
        <v>1404</v>
      </c>
      <c r="B110" s="388"/>
      <c r="C110" s="368" t="s">
        <v>683</v>
      </c>
      <c r="D110" s="369"/>
      <c r="E110" s="368" t="s">
        <v>1350</v>
      </c>
      <c r="F110" s="369"/>
      <c r="G110" s="368" t="s">
        <v>1351</v>
      </c>
      <c r="H110" s="369"/>
      <c r="I110" s="368" t="s">
        <v>1350</v>
      </c>
      <c r="J110" s="342"/>
      <c r="K110" s="342"/>
    </row>
    <row r="111" spans="1:11" ht="15" x14ac:dyDescent="0.25">
      <c r="A111" s="389" t="s">
        <v>1405</v>
      </c>
      <c r="B111"/>
      <c r="C111" s="390">
        <v>18453</v>
      </c>
      <c r="D111" s="352"/>
      <c r="E111" s="359">
        <v>0.10131774007577006</v>
      </c>
      <c r="F111" s="352"/>
      <c r="G111" s="390">
        <v>1404681127.9000046</v>
      </c>
      <c r="H111" s="352"/>
      <c r="I111" s="359">
        <v>3.5240033142583754E-2</v>
      </c>
      <c r="J111" s="342"/>
      <c r="K111" s="342"/>
    </row>
    <row r="112" spans="1:11" ht="15" x14ac:dyDescent="0.25">
      <c r="A112" s="389" t="s">
        <v>1406</v>
      </c>
      <c r="B112"/>
      <c r="C112" s="390">
        <v>7434</v>
      </c>
      <c r="D112" s="352"/>
      <c r="E112" s="359">
        <v>4.0816998846977433E-2</v>
      </c>
      <c r="F112" s="352"/>
      <c r="G112" s="390">
        <v>1003831957.8000023</v>
      </c>
      <c r="H112" s="352"/>
      <c r="I112" s="359">
        <v>2.5183702379017847E-2</v>
      </c>
      <c r="J112" s="342"/>
      <c r="K112" s="342"/>
    </row>
    <row r="113" spans="1:11" ht="15" x14ac:dyDescent="0.25">
      <c r="A113" s="389" t="s">
        <v>1407</v>
      </c>
      <c r="B113"/>
      <c r="C113" s="390">
        <v>8573</v>
      </c>
      <c r="D113" s="352"/>
      <c r="E113" s="359">
        <v>4.7070773623236153E-2</v>
      </c>
      <c r="F113" s="352"/>
      <c r="G113" s="390">
        <v>1388374158.2099993</v>
      </c>
      <c r="H113" s="352"/>
      <c r="I113" s="359">
        <v>3.483093093360768E-2</v>
      </c>
      <c r="J113" s="342"/>
      <c r="K113" s="342"/>
    </row>
    <row r="114" spans="1:11" ht="15" x14ac:dyDescent="0.25">
      <c r="A114" s="389" t="s">
        <v>1408</v>
      </c>
      <c r="B114"/>
      <c r="C114" s="390">
        <v>10985</v>
      </c>
      <c r="D114" s="352"/>
      <c r="E114" s="359">
        <v>6.0314061384725198E-2</v>
      </c>
      <c r="F114" s="352"/>
      <c r="G114" s="390">
        <v>2048094070.1600003</v>
      </c>
      <c r="H114" s="352"/>
      <c r="I114" s="359">
        <v>5.1381699004861697E-2</v>
      </c>
      <c r="J114" s="342"/>
      <c r="K114" s="342"/>
    </row>
    <row r="115" spans="1:11" ht="15" x14ac:dyDescent="0.25">
      <c r="A115" s="389" t="s">
        <v>1409</v>
      </c>
      <c r="B115"/>
      <c r="C115" s="390">
        <v>13346</v>
      </c>
      <c r="D115" s="352"/>
      <c r="E115" s="359">
        <v>7.327732938011311E-2</v>
      </c>
      <c r="F115" s="352"/>
      <c r="G115" s="390">
        <v>2795417969.0600057</v>
      </c>
      <c r="H115" s="352"/>
      <c r="I115" s="359">
        <v>7.0130238045072874E-2</v>
      </c>
      <c r="J115" s="342"/>
      <c r="K115" s="342"/>
    </row>
    <row r="116" spans="1:11" ht="15" x14ac:dyDescent="0.25">
      <c r="A116" s="389" t="s">
        <v>1410</v>
      </c>
      <c r="B116"/>
      <c r="C116" s="390">
        <v>15664</v>
      </c>
      <c r="D116" s="352"/>
      <c r="E116" s="359">
        <v>8.6004502278592215E-2</v>
      </c>
      <c r="F116" s="352"/>
      <c r="G116" s="390">
        <v>3518236597.9099917</v>
      </c>
      <c r="H116" s="352"/>
      <c r="I116" s="359">
        <v>8.826399945954512E-2</v>
      </c>
      <c r="J116" s="342"/>
      <c r="K116" s="342"/>
    </row>
    <row r="117" spans="1:11" ht="15" x14ac:dyDescent="0.25">
      <c r="A117" s="389" t="s">
        <v>1411</v>
      </c>
      <c r="B117"/>
      <c r="C117" s="390">
        <v>17993</v>
      </c>
      <c r="D117" s="352"/>
      <c r="E117" s="359">
        <v>9.879207159721079E-2</v>
      </c>
      <c r="F117" s="352"/>
      <c r="G117" s="390">
        <v>4263825203.8300295</v>
      </c>
      <c r="H117" s="352"/>
      <c r="I117" s="359">
        <v>0.10696900421933382</v>
      </c>
      <c r="J117" s="342"/>
      <c r="K117" s="342"/>
    </row>
    <row r="118" spans="1:11" ht="15" x14ac:dyDescent="0.25">
      <c r="A118" s="389" t="s">
        <v>1412</v>
      </c>
      <c r="B118"/>
      <c r="C118" s="390">
        <v>19220</v>
      </c>
      <c r="D118" s="352"/>
      <c r="E118" s="359">
        <v>0.10552901773458519</v>
      </c>
      <c r="F118" s="352"/>
      <c r="G118" s="390">
        <v>4696885106.4900112</v>
      </c>
      <c r="H118" s="352"/>
      <c r="I118" s="359">
        <v>0.11783342392238563</v>
      </c>
      <c r="J118" s="342"/>
      <c r="K118" s="342"/>
    </row>
    <row r="119" spans="1:11" ht="15" x14ac:dyDescent="0.25">
      <c r="A119" s="382" t="s">
        <v>1413</v>
      </c>
      <c r="B119" s="2"/>
      <c r="C119" s="390">
        <v>17808</v>
      </c>
      <c r="D119" s="352"/>
      <c r="E119" s="359">
        <v>9.7776313622138039E-2</v>
      </c>
      <c r="F119" s="352"/>
      <c r="G119" s="390">
        <v>4571948904.2599878</v>
      </c>
      <c r="H119" s="352"/>
      <c r="I119" s="359">
        <v>0.11469907846856958</v>
      </c>
      <c r="J119" s="342"/>
      <c r="K119" s="342"/>
    </row>
    <row r="120" spans="1:11" ht="15" x14ac:dyDescent="0.25">
      <c r="A120" t="s">
        <v>1414</v>
      </c>
      <c r="B120"/>
      <c r="C120" s="390">
        <v>15782</v>
      </c>
      <c r="D120" s="352"/>
      <c r="E120" s="359">
        <v>8.6652391149179164E-2</v>
      </c>
      <c r="F120" s="352"/>
      <c r="G120" s="390">
        <v>4166893763.7299838</v>
      </c>
      <c r="H120" s="352"/>
      <c r="I120" s="359">
        <v>0.1045372301363498</v>
      </c>
      <c r="J120" s="342"/>
      <c r="K120" s="342"/>
    </row>
    <row r="121" spans="1:11" ht="15" x14ac:dyDescent="0.25">
      <c r="A121" t="s">
        <v>1415</v>
      </c>
      <c r="B121"/>
      <c r="C121" s="390">
        <v>14182</v>
      </c>
      <c r="D121" s="352"/>
      <c r="E121" s="359">
        <v>7.7867457310712124E-2</v>
      </c>
      <c r="F121" s="352"/>
      <c r="G121" s="390">
        <v>3693642070.6899986</v>
      </c>
      <c r="H121" s="352"/>
      <c r="I121" s="359">
        <v>9.2664496164017132E-2</v>
      </c>
      <c r="J121" s="342"/>
      <c r="K121" s="342"/>
    </row>
    <row r="122" spans="1:11" ht="15" x14ac:dyDescent="0.25">
      <c r="A122" t="s">
        <v>1416</v>
      </c>
      <c r="B122"/>
      <c r="C122" s="390">
        <v>11755</v>
      </c>
      <c r="D122" s="352"/>
      <c r="E122" s="359">
        <v>6.4541810794487453E-2</v>
      </c>
      <c r="F122" s="352"/>
      <c r="G122" s="390">
        <v>3117317474.2400026</v>
      </c>
      <c r="H122" s="352"/>
      <c r="I122" s="359">
        <v>7.820591373104388E-2</v>
      </c>
      <c r="J122" s="342"/>
      <c r="K122" s="342"/>
    </row>
    <row r="123" spans="1:11" ht="15" x14ac:dyDescent="0.25">
      <c r="A123" s="2" t="s">
        <v>1417</v>
      </c>
      <c r="B123"/>
      <c r="C123" s="390">
        <v>8508</v>
      </c>
      <c r="D123" s="352"/>
      <c r="E123" s="359">
        <v>4.671388568604843E-2</v>
      </c>
      <c r="F123" s="352"/>
      <c r="G123" s="390">
        <v>2448265603.4200025</v>
      </c>
      <c r="H123" s="352"/>
      <c r="I123" s="359">
        <v>6.1421029508207735E-2</v>
      </c>
      <c r="J123" s="342"/>
      <c r="K123" s="342"/>
    </row>
    <row r="124" spans="1:11" ht="15" x14ac:dyDescent="0.25">
      <c r="A124" s="2" t="s">
        <v>1418</v>
      </c>
      <c r="B124"/>
      <c r="C124" s="390">
        <v>2199</v>
      </c>
      <c r="D124" s="352"/>
      <c r="E124" s="359">
        <v>1.2073793444243123E-2</v>
      </c>
      <c r="F124" s="352"/>
      <c r="G124" s="390">
        <v>662809945.32999921</v>
      </c>
      <c r="H124" s="352"/>
      <c r="I124" s="359">
        <v>1.6628289493418789E-2</v>
      </c>
      <c r="J124" s="342"/>
      <c r="K124" s="342"/>
    </row>
    <row r="125" spans="1:11" ht="17.25" customHeight="1" x14ac:dyDescent="0.25">
      <c r="A125" s="2" t="s">
        <v>1419</v>
      </c>
      <c r="B125"/>
      <c r="C125" s="390">
        <v>206</v>
      </c>
      <c r="D125" s="352"/>
      <c r="E125" s="359">
        <v>1.1310602317026301E-3</v>
      </c>
      <c r="F125" s="352"/>
      <c r="G125" s="390">
        <v>76644059.090000018</v>
      </c>
      <c r="H125" s="352"/>
      <c r="I125" s="359">
        <v>1.9228130348356335E-3</v>
      </c>
      <c r="J125" s="342"/>
      <c r="K125" s="342"/>
    </row>
    <row r="126" spans="1:11" ht="15" x14ac:dyDescent="0.25">
      <c r="A126" s="2" t="s">
        <v>1420</v>
      </c>
      <c r="B126"/>
      <c r="C126" s="390">
        <v>22</v>
      </c>
      <c r="D126" s="352"/>
      <c r="E126" s="359">
        <v>1.2079284027892164E-4</v>
      </c>
      <c r="F126" s="352"/>
      <c r="G126" s="390">
        <v>3512431.2399999998</v>
      </c>
      <c r="H126" s="352"/>
      <c r="I126" s="359">
        <v>8.8118357148924393E-5</v>
      </c>
      <c r="J126" s="342"/>
      <c r="K126" s="342"/>
    </row>
    <row r="127" spans="1:11" ht="15" customHeight="1" x14ac:dyDescent="0.25">
      <c r="A127" s="17" t="s">
        <v>92</v>
      </c>
      <c r="B127" s="17"/>
      <c r="C127" s="372">
        <v>182130</v>
      </c>
      <c r="D127" s="372"/>
      <c r="E127" s="373">
        <v>1.0000000000000002</v>
      </c>
      <c r="F127" s="372"/>
      <c r="G127" s="372">
        <v>39860380443.360023</v>
      </c>
      <c r="H127" s="372"/>
      <c r="I127" s="373">
        <v>1</v>
      </c>
      <c r="J127" s="342"/>
      <c r="K127" s="342"/>
    </row>
    <row r="128" spans="1:11" ht="14.25" customHeight="1" x14ac:dyDescent="0.25">
      <c r="A128" s="403"/>
      <c r="B128" s="403"/>
      <c r="C128" s="403"/>
      <c r="D128" s="403"/>
      <c r="E128" s="403"/>
      <c r="F128" s="403"/>
      <c r="G128" s="403"/>
      <c r="H128" s="403"/>
      <c r="I128" s="403"/>
      <c r="J128" s="342"/>
      <c r="K128" s="342"/>
    </row>
    <row r="129" spans="1:11" ht="14.25" customHeight="1" x14ac:dyDescent="0.25">
      <c r="A129" s="404" t="str">
        <f>'[2]Report 2 '!A60</f>
        <v>(1) All loans included in the STEP and Non-STEP programs are amortizing.</v>
      </c>
      <c r="B129" s="405"/>
      <c r="C129" s="405"/>
      <c r="D129" s="405"/>
      <c r="E129" s="405"/>
      <c r="F129" s="405"/>
      <c r="G129" s="405"/>
      <c r="H129" s="405"/>
      <c r="I129" s="405"/>
    </row>
    <row r="130" spans="1:11" ht="15" customHeight="1" x14ac:dyDescent="0.2">
      <c r="A130" s="535" t="str">
        <f>'[2]Report 2 '!A61</f>
        <v xml:space="preserve">(2) With respect to STEP Loans, the Current indexed LTV does not include amounts drawn in respect of (i) Other STEP Products, or (ii) Additional STEP Loans which are not yet included in the cover pool, which in each case are secured by the same property. </v>
      </c>
      <c r="B130" s="535"/>
      <c r="C130" s="535"/>
      <c r="D130" s="535"/>
      <c r="E130" s="535"/>
      <c r="F130" s="535"/>
      <c r="G130" s="535"/>
      <c r="H130" s="535"/>
      <c r="I130" s="535"/>
    </row>
    <row r="131" spans="1:11" x14ac:dyDescent="0.2">
      <c r="A131" s="535"/>
      <c r="B131" s="535"/>
      <c r="C131" s="535"/>
      <c r="D131" s="535"/>
      <c r="E131" s="535"/>
      <c r="F131" s="535"/>
      <c r="G131" s="535"/>
      <c r="H131" s="535"/>
      <c r="I131" s="535"/>
      <c r="J131" s="342"/>
      <c r="K131" s="342"/>
    </row>
    <row r="132" spans="1:11" ht="15" x14ac:dyDescent="0.2">
      <c r="A132" s="536" t="str">
        <f>'[2]Report 2 '!A63</f>
        <v>(3) The indexation methodology as described in footnote (1) on page 3 of this Investor Report.</v>
      </c>
      <c r="B132" s="536"/>
      <c r="C132" s="536"/>
      <c r="D132" s="536"/>
      <c r="E132" s="536"/>
      <c r="F132" s="536"/>
      <c r="G132" s="536"/>
      <c r="H132" s="536"/>
      <c r="I132" s="536"/>
      <c r="J132" s="342"/>
      <c r="K132" s="342"/>
    </row>
    <row r="133" spans="1:11" ht="15" x14ac:dyDescent="0.25">
      <c r="A133" s="406" t="str">
        <f>'[2]Report 2 '!A64</f>
        <v>(4) The methodology used in this table aggregates STEP Loans secured by the same property.</v>
      </c>
      <c r="B133" s="407"/>
      <c r="C133" s="407"/>
      <c r="D133" s="407"/>
      <c r="E133" s="407"/>
      <c r="F133" s="407"/>
      <c r="G133" s="407"/>
      <c r="H133" s="407"/>
      <c r="I133" s="407"/>
      <c r="J133" s="342"/>
      <c r="K133" s="342"/>
    </row>
    <row r="134" spans="1:11" x14ac:dyDescent="0.2">
      <c r="A134" s="197"/>
      <c r="B134" s="197"/>
      <c r="C134" s="197"/>
      <c r="D134" s="197"/>
      <c r="E134" s="197"/>
      <c r="F134" s="197"/>
      <c r="J134" s="342"/>
      <c r="K134" s="342"/>
    </row>
    <row r="135" spans="1:11" ht="18.75" x14ac:dyDescent="0.3">
      <c r="A135" s="238" t="s">
        <v>1421</v>
      </c>
      <c r="B135" s="239"/>
      <c r="C135" s="239"/>
      <c r="D135" s="239"/>
      <c r="E135" s="239"/>
      <c r="F135" s="239"/>
      <c r="G135" s="239"/>
      <c r="H135" s="239"/>
      <c r="I135" s="239"/>
      <c r="J135" s="342"/>
      <c r="K135" s="342"/>
    </row>
    <row r="136" spans="1:11" ht="15" x14ac:dyDescent="0.25">
      <c r="A136"/>
      <c r="B136"/>
      <c r="C136" s="1"/>
      <c r="D136" s="1"/>
      <c r="E136" s="1"/>
      <c r="F136" s="1"/>
      <c r="G136" s="1"/>
      <c r="H136" s="1"/>
      <c r="I136" s="1"/>
      <c r="J136" s="342"/>
      <c r="K136" s="342"/>
    </row>
    <row r="137" spans="1:11" ht="15" x14ac:dyDescent="0.25">
      <c r="A137" s="381" t="s">
        <v>1422</v>
      </c>
      <c r="B137" s="388"/>
      <c r="C137" s="368" t="s">
        <v>683</v>
      </c>
      <c r="D137" s="369"/>
      <c r="E137" s="368" t="s">
        <v>1350</v>
      </c>
      <c r="F137" s="369"/>
      <c r="G137" s="368" t="s">
        <v>1351</v>
      </c>
      <c r="H137" s="369"/>
      <c r="I137" s="368" t="s">
        <v>1350</v>
      </c>
      <c r="J137" s="342"/>
      <c r="K137" s="342"/>
    </row>
    <row r="138" spans="1:11" ht="15" x14ac:dyDescent="0.25">
      <c r="A138" s="389" t="s">
        <v>1423</v>
      </c>
      <c r="B138"/>
      <c r="C138" s="351">
        <v>22643</v>
      </c>
      <c r="D138" s="352"/>
      <c r="E138" s="359">
        <v>0.12432328556525558</v>
      </c>
      <c r="F138" s="352"/>
      <c r="G138" s="351">
        <v>3817695052.8199883</v>
      </c>
      <c r="H138" s="352"/>
      <c r="I138" s="359">
        <v>9.5776683773623028E-2</v>
      </c>
      <c r="J138" s="342"/>
      <c r="K138" s="342"/>
    </row>
    <row r="139" spans="1:11" ht="15" x14ac:dyDescent="0.25">
      <c r="A139" s="389" t="s">
        <v>1424</v>
      </c>
      <c r="B139"/>
      <c r="C139" s="351">
        <v>49100</v>
      </c>
      <c r="D139" s="352"/>
      <c r="E139" s="359">
        <v>0.26958765716795696</v>
      </c>
      <c r="F139" s="352"/>
      <c r="G139" s="351">
        <v>9371549163.4000072</v>
      </c>
      <c r="H139" s="352"/>
      <c r="I139" s="359">
        <v>0.23510937575512172</v>
      </c>
      <c r="J139" s="342"/>
      <c r="K139" s="342"/>
    </row>
    <row r="140" spans="1:11" ht="15" x14ac:dyDescent="0.25">
      <c r="A140" s="389" t="s">
        <v>1425</v>
      </c>
      <c r="B140"/>
      <c r="C140" s="351">
        <v>62732</v>
      </c>
      <c r="D140" s="352"/>
      <c r="E140" s="359">
        <v>0.34443529347169605</v>
      </c>
      <c r="F140" s="352"/>
      <c r="G140" s="351">
        <v>14376356873.239901</v>
      </c>
      <c r="H140" s="352"/>
      <c r="I140" s="359">
        <v>0.36066782889009713</v>
      </c>
      <c r="J140" s="342"/>
      <c r="K140" s="342"/>
    </row>
    <row r="141" spans="1:11" ht="15" x14ac:dyDescent="0.25">
      <c r="A141" s="389" t="s">
        <v>1426</v>
      </c>
      <c r="B141"/>
      <c r="C141" s="351">
        <v>20122</v>
      </c>
      <c r="D141" s="352"/>
      <c r="E141" s="359">
        <v>0.11048152418602097</v>
      </c>
      <c r="F141" s="352"/>
      <c r="G141" s="351">
        <v>5112837487.9100094</v>
      </c>
      <c r="H141" s="352"/>
      <c r="I141" s="359">
        <v>0.12826865752511218</v>
      </c>
      <c r="J141" s="342"/>
      <c r="K141" s="342"/>
    </row>
    <row r="142" spans="1:11" ht="15" x14ac:dyDescent="0.25">
      <c r="A142" s="389" t="s">
        <v>1427</v>
      </c>
      <c r="B142"/>
      <c r="C142" s="351">
        <v>12125</v>
      </c>
      <c r="D142" s="352"/>
      <c r="E142" s="359">
        <v>6.6573326744632955E-2</v>
      </c>
      <c r="F142" s="352"/>
      <c r="G142" s="351">
        <v>3108082267.6400027</v>
      </c>
      <c r="H142" s="352"/>
      <c r="I142" s="359">
        <v>7.797422485860292E-2</v>
      </c>
      <c r="J142" s="342"/>
      <c r="K142" s="342"/>
    </row>
    <row r="143" spans="1:11" ht="15" x14ac:dyDescent="0.25">
      <c r="A143" s="389" t="s">
        <v>1428</v>
      </c>
      <c r="B143"/>
      <c r="C143" s="351">
        <v>9127</v>
      </c>
      <c r="D143" s="352"/>
      <c r="E143" s="359">
        <v>5.0112556964805356E-2</v>
      </c>
      <c r="F143" s="352"/>
      <c r="G143" s="351">
        <v>2562236238.7899971</v>
      </c>
      <c r="H143" s="352"/>
      <c r="I143" s="359">
        <v>6.4280275559106592E-2</v>
      </c>
      <c r="J143" s="342"/>
      <c r="K143" s="342"/>
    </row>
    <row r="144" spans="1:11" ht="15" x14ac:dyDescent="0.25">
      <c r="A144" s="389" t="s">
        <v>1429</v>
      </c>
      <c r="B144"/>
      <c r="C144" s="351">
        <v>5366</v>
      </c>
      <c r="D144" s="352"/>
      <c r="E144" s="359">
        <v>2.9462471860758798E-2</v>
      </c>
      <c r="F144" s="352"/>
      <c r="G144" s="351">
        <v>1335410879.1000009</v>
      </c>
      <c r="H144" s="352"/>
      <c r="I144" s="359">
        <v>3.35022110739151E-2</v>
      </c>
      <c r="J144" s="342"/>
      <c r="K144" s="342"/>
    </row>
    <row r="145" spans="1:11" ht="15" x14ac:dyDescent="0.25">
      <c r="A145" s="389" t="s">
        <v>1430</v>
      </c>
      <c r="B145"/>
      <c r="C145" s="351">
        <v>724</v>
      </c>
      <c r="D145" s="352"/>
      <c r="E145" s="359">
        <v>3.9751825619063303E-3</v>
      </c>
      <c r="F145" s="352"/>
      <c r="G145" s="351">
        <v>141090359.22000021</v>
      </c>
      <c r="H145" s="352"/>
      <c r="I145" s="359">
        <v>3.5396139638076037E-3</v>
      </c>
      <c r="J145" s="342"/>
      <c r="K145" s="342"/>
    </row>
    <row r="146" spans="1:11" ht="15" x14ac:dyDescent="0.25">
      <c r="A146" s="389" t="s">
        <v>1431</v>
      </c>
      <c r="B146"/>
      <c r="C146" s="351">
        <v>35</v>
      </c>
      <c r="D146" s="352"/>
      <c r="E146" s="359">
        <v>1.9217042771646627E-4</v>
      </c>
      <c r="F146" s="352"/>
      <c r="G146" s="351">
        <v>6951373.0299999993</v>
      </c>
      <c r="H146" s="352"/>
      <c r="I146" s="359">
        <v>1.743930427326864E-4</v>
      </c>
      <c r="J146" s="342"/>
      <c r="K146" s="342"/>
    </row>
    <row r="147" spans="1:11" ht="15" x14ac:dyDescent="0.25">
      <c r="A147" s="389" t="s">
        <v>1432</v>
      </c>
      <c r="B147"/>
      <c r="C147" s="351">
        <v>156</v>
      </c>
      <c r="D147" s="352"/>
      <c r="E147" s="359">
        <v>8.5653104925053529E-4</v>
      </c>
      <c r="F147" s="352"/>
      <c r="G147" s="351">
        <v>28170748.210000001</v>
      </c>
      <c r="H147" s="352"/>
      <c r="I147" s="359">
        <v>7.0673555788132978E-4</v>
      </c>
      <c r="J147" s="342"/>
      <c r="K147" s="342"/>
    </row>
    <row r="148" spans="1:11" ht="15" x14ac:dyDescent="0.25">
      <c r="A148" s="384" t="s">
        <v>92</v>
      </c>
      <c r="B148" s="17"/>
      <c r="C148" s="372">
        <v>182130</v>
      </c>
      <c r="D148" s="372"/>
      <c r="E148" s="373">
        <v>0.99999999999999989</v>
      </c>
      <c r="F148" s="372"/>
      <c r="G148" s="372">
        <v>39860380443.359894</v>
      </c>
      <c r="H148" s="372"/>
      <c r="I148" s="373">
        <v>1.0000000000000004</v>
      </c>
      <c r="J148" s="342"/>
      <c r="K148" s="342"/>
    </row>
    <row r="149" spans="1:11" ht="15" x14ac:dyDescent="0.25">
      <c r="A149"/>
      <c r="B149"/>
      <c r="C149" s="376"/>
      <c r="D149" s="376"/>
      <c r="E149" s="376"/>
      <c r="F149" s="376"/>
      <c r="G149" s="376"/>
      <c r="H149" s="376"/>
      <c r="I149" s="376"/>
      <c r="J149" s="342"/>
      <c r="K149" s="342"/>
    </row>
    <row r="150" spans="1:11" ht="18.75" x14ac:dyDescent="0.3">
      <c r="A150" s="238" t="s">
        <v>1433</v>
      </c>
      <c r="B150" s="239"/>
      <c r="C150" s="394"/>
      <c r="D150" s="394"/>
      <c r="E150" s="394"/>
      <c r="F150" s="394"/>
      <c r="G150" s="394"/>
      <c r="H150" s="394"/>
      <c r="I150" s="394"/>
      <c r="J150" s="342"/>
      <c r="K150" s="342"/>
    </row>
    <row r="151" spans="1:11" ht="17.25" x14ac:dyDescent="0.25">
      <c r="A151" s="408"/>
      <c r="B151" s="63"/>
      <c r="C151" s="62"/>
      <c r="D151" s="62"/>
      <c r="E151" s="62"/>
      <c r="F151" s="62"/>
      <c r="G151" s="62"/>
      <c r="H151" s="62"/>
      <c r="I151" s="62"/>
      <c r="J151" s="342"/>
      <c r="K151" s="342"/>
    </row>
    <row r="152" spans="1:11" ht="15" x14ac:dyDescent="0.25">
      <c r="A152" s="367" t="s">
        <v>1434</v>
      </c>
      <c r="B152" s="63"/>
      <c r="C152" s="368" t="s">
        <v>683</v>
      </c>
      <c r="D152" s="369"/>
      <c r="E152" s="368" t="s">
        <v>1350</v>
      </c>
      <c r="F152" s="369"/>
      <c r="G152" s="368" t="s">
        <v>1351</v>
      </c>
      <c r="H152" s="369"/>
      <c r="I152" s="368" t="s">
        <v>1350</v>
      </c>
      <c r="J152" s="342"/>
      <c r="K152" s="342"/>
    </row>
    <row r="153" spans="1:11" ht="15" x14ac:dyDescent="0.25">
      <c r="A153" s="63" t="s">
        <v>1435</v>
      </c>
      <c r="B153"/>
      <c r="C153" s="351">
        <v>47011</v>
      </c>
      <c r="D153" s="352"/>
      <c r="E153" s="359">
        <v>0.25811782792510846</v>
      </c>
      <c r="F153" s="352"/>
      <c r="G153" s="351">
        <v>2806012629.0899897</v>
      </c>
      <c r="H153" s="352"/>
      <c r="I153" s="359">
        <v>7.039603229771528E-2</v>
      </c>
      <c r="J153" s="342"/>
      <c r="K153" s="342"/>
    </row>
    <row r="154" spans="1:11" ht="15" x14ac:dyDescent="0.25">
      <c r="A154" s="63" t="s">
        <v>1436</v>
      </c>
      <c r="B154"/>
      <c r="C154" s="351">
        <v>29284</v>
      </c>
      <c r="D154" s="352"/>
      <c r="E154" s="359">
        <v>0.16078625157854279</v>
      </c>
      <c r="F154" s="352"/>
      <c r="G154" s="351">
        <v>3663955407.1899958</v>
      </c>
      <c r="H154" s="352"/>
      <c r="I154" s="359">
        <v>9.1919729978401199E-2</v>
      </c>
      <c r="J154" s="342"/>
      <c r="K154" s="342"/>
    </row>
    <row r="155" spans="1:11" ht="15" x14ac:dyDescent="0.25">
      <c r="A155" s="63" t="s">
        <v>1437</v>
      </c>
      <c r="B155"/>
      <c r="C155" s="351">
        <v>26657</v>
      </c>
      <c r="D155" s="352"/>
      <c r="E155" s="359">
        <v>0.14636248833250975</v>
      </c>
      <c r="F155" s="352"/>
      <c r="G155" s="351">
        <v>4645630431.370018</v>
      </c>
      <c r="H155" s="352"/>
      <c r="I155" s="359">
        <v>0.11654756878126819</v>
      </c>
      <c r="J155" s="342"/>
      <c r="K155" s="342"/>
    </row>
    <row r="156" spans="1:11" ht="15" x14ac:dyDescent="0.25">
      <c r="A156" s="63" t="s">
        <v>1438</v>
      </c>
      <c r="B156"/>
      <c r="C156" s="351">
        <v>21440</v>
      </c>
      <c r="D156" s="352"/>
      <c r="E156" s="359">
        <v>0.11771811343545818</v>
      </c>
      <c r="F156" s="352"/>
      <c r="G156" s="351">
        <v>4807540537.6100168</v>
      </c>
      <c r="H156" s="352"/>
      <c r="I156" s="359">
        <v>0.12060949956163459</v>
      </c>
      <c r="J156" s="342"/>
      <c r="K156" s="342"/>
    </row>
    <row r="157" spans="1:11" ht="15" x14ac:dyDescent="0.25">
      <c r="A157" s="63" t="s">
        <v>1439</v>
      </c>
      <c r="B157"/>
      <c r="C157" s="351">
        <v>16457</v>
      </c>
      <c r="D157" s="352"/>
      <c r="E157" s="359">
        <v>9.0358535112282437E-2</v>
      </c>
      <c r="F157" s="352"/>
      <c r="G157" s="351">
        <v>4504707037.9099998</v>
      </c>
      <c r="H157" s="352"/>
      <c r="I157" s="359">
        <v>0.11301214358229739</v>
      </c>
      <c r="J157" s="342"/>
      <c r="K157" s="342"/>
    </row>
    <row r="158" spans="1:11" ht="15" x14ac:dyDescent="0.25">
      <c r="A158" t="s">
        <v>1440</v>
      </c>
      <c r="B158"/>
      <c r="C158" s="351">
        <v>11253</v>
      </c>
      <c r="D158" s="352"/>
      <c r="E158" s="359">
        <v>6.1785537802668426E-2</v>
      </c>
      <c r="F158" s="352"/>
      <c r="G158" s="351">
        <v>3643714777.7199864</v>
      </c>
      <c r="H158" s="352"/>
      <c r="I158" s="359">
        <v>9.1411941812686859E-2</v>
      </c>
      <c r="J158" s="342"/>
      <c r="K158" s="342"/>
    </row>
    <row r="159" spans="1:11" ht="15" x14ac:dyDescent="0.25">
      <c r="A159" t="s">
        <v>1441</v>
      </c>
      <c r="B159"/>
      <c r="C159" s="351">
        <v>7996</v>
      </c>
      <c r="D159" s="352"/>
      <c r="E159" s="359">
        <v>4.3902706857738977E-2</v>
      </c>
      <c r="F159" s="352"/>
      <c r="G159" s="351">
        <v>2986368688.9200015</v>
      </c>
      <c r="H159" s="352"/>
      <c r="I159" s="359">
        <v>7.492072719083831E-2</v>
      </c>
      <c r="J159" s="342"/>
      <c r="K159" s="342"/>
    </row>
    <row r="160" spans="1:11" ht="15" x14ac:dyDescent="0.25">
      <c r="A160" t="s">
        <v>1442</v>
      </c>
      <c r="B160"/>
      <c r="C160" s="351">
        <v>5442</v>
      </c>
      <c r="D160" s="352"/>
      <c r="E160" s="359">
        <v>2.9879756218085984E-2</v>
      </c>
      <c r="F160" s="352"/>
      <c r="G160" s="351">
        <v>2306705717.6000018</v>
      </c>
      <c r="H160" s="352"/>
      <c r="I160" s="359">
        <v>5.7869636263952313E-2</v>
      </c>
      <c r="J160" s="342"/>
      <c r="K160" s="342"/>
    </row>
    <row r="161" spans="1:11" ht="15" x14ac:dyDescent="0.25">
      <c r="A161" t="s">
        <v>1443</v>
      </c>
      <c r="B161"/>
      <c r="C161" s="351">
        <v>4196</v>
      </c>
      <c r="D161" s="352"/>
      <c r="E161" s="359">
        <v>2.3038488991379783E-2</v>
      </c>
      <c r="F161" s="352"/>
      <c r="G161" s="351">
        <v>1987756852.819998</v>
      </c>
      <c r="H161" s="352"/>
      <c r="I161" s="359">
        <v>4.9867984969298534E-2</v>
      </c>
      <c r="J161" s="342"/>
      <c r="K161" s="342"/>
    </row>
    <row r="162" spans="1:11" ht="15" x14ac:dyDescent="0.25">
      <c r="A162" t="s">
        <v>1444</v>
      </c>
      <c r="B162"/>
      <c r="C162" s="351">
        <v>3011</v>
      </c>
      <c r="D162" s="352"/>
      <c r="E162" s="359">
        <v>1.6532147367265139E-2</v>
      </c>
      <c r="F162" s="352"/>
      <c r="G162" s="351">
        <v>1578100730.9599972</v>
      </c>
      <c r="H162" s="352"/>
      <c r="I162" s="359">
        <v>3.9590709205658853E-2</v>
      </c>
      <c r="J162" s="342"/>
      <c r="K162" s="342"/>
    </row>
    <row r="163" spans="1:11" ht="15" x14ac:dyDescent="0.25">
      <c r="A163" t="s">
        <v>1445</v>
      </c>
      <c r="B163"/>
      <c r="C163" s="351">
        <v>2299</v>
      </c>
      <c r="D163" s="352"/>
      <c r="E163" s="359">
        <v>1.2622851809147313E-2</v>
      </c>
      <c r="F163" s="352"/>
      <c r="G163" s="351">
        <v>1319298750.5200033</v>
      </c>
      <c r="H163" s="352"/>
      <c r="I163" s="359">
        <v>3.3097996954511599E-2</v>
      </c>
      <c r="J163" s="342"/>
      <c r="K163" s="342"/>
    </row>
    <row r="164" spans="1:11" ht="15" x14ac:dyDescent="0.25">
      <c r="A164" t="s">
        <v>1446</v>
      </c>
      <c r="B164"/>
      <c r="C164" s="351">
        <v>1702</v>
      </c>
      <c r="D164" s="352"/>
      <c r="E164" s="359">
        <v>9.344973370669302E-3</v>
      </c>
      <c r="F164" s="352"/>
      <c r="G164" s="351">
        <v>1061393805.5400012</v>
      </c>
      <c r="H164" s="352"/>
      <c r="I164" s="359">
        <v>2.662778914135551E-2</v>
      </c>
      <c r="J164" s="342"/>
      <c r="K164" s="342"/>
    </row>
    <row r="165" spans="1:11" ht="15" x14ac:dyDescent="0.25">
      <c r="A165" t="s">
        <v>1447</v>
      </c>
      <c r="B165"/>
      <c r="C165" s="351">
        <v>1236</v>
      </c>
      <c r="D165" s="352"/>
      <c r="E165" s="359">
        <v>6.7863613902157801E-3</v>
      </c>
      <c r="F165" s="352"/>
      <c r="G165" s="351">
        <v>832803654.36999941</v>
      </c>
      <c r="H165" s="352"/>
      <c r="I165" s="359">
        <v>2.0893018207725836E-2</v>
      </c>
      <c r="J165" s="342"/>
      <c r="K165" s="342"/>
    </row>
    <row r="166" spans="1:11" ht="15" x14ac:dyDescent="0.25">
      <c r="A166" t="s">
        <v>1448</v>
      </c>
      <c r="B166"/>
      <c r="C166" s="351">
        <v>928</v>
      </c>
      <c r="D166" s="352"/>
      <c r="E166" s="359">
        <v>5.0952616263108767E-3</v>
      </c>
      <c r="F166" s="352"/>
      <c r="G166" s="351">
        <v>671039886.96999943</v>
      </c>
      <c r="H166" s="352"/>
      <c r="I166" s="359">
        <v>1.6834758712941038E-2</v>
      </c>
      <c r="J166" s="342"/>
      <c r="K166" s="342"/>
    </row>
    <row r="167" spans="1:11" ht="15" x14ac:dyDescent="0.25">
      <c r="A167" t="s">
        <v>1449</v>
      </c>
      <c r="B167"/>
      <c r="C167" s="351">
        <v>702</v>
      </c>
      <c r="D167" s="352"/>
      <c r="E167" s="359">
        <v>3.854389721627409E-3</v>
      </c>
      <c r="F167" s="352"/>
      <c r="G167" s="351">
        <v>543895613.54999959</v>
      </c>
      <c r="H167" s="352"/>
      <c r="I167" s="359">
        <v>1.3645018123267873E-2</v>
      </c>
      <c r="J167" s="342"/>
      <c r="K167" s="342"/>
    </row>
    <row r="168" spans="1:11" ht="15" x14ac:dyDescent="0.25">
      <c r="A168" t="s">
        <v>1450</v>
      </c>
      <c r="B168"/>
      <c r="C168" s="351">
        <v>550</v>
      </c>
      <c r="D168" s="352"/>
      <c r="E168" s="359">
        <v>3.0198210069730413E-3</v>
      </c>
      <c r="F168" s="352"/>
      <c r="G168" s="351">
        <v>453420079.69999987</v>
      </c>
      <c r="H168" s="352"/>
      <c r="I168" s="359">
        <v>1.1375207026543349E-2</v>
      </c>
      <c r="J168" s="342"/>
      <c r="K168" s="342"/>
    </row>
    <row r="169" spans="1:11" ht="15" x14ac:dyDescent="0.25">
      <c r="A169" t="s">
        <v>1451</v>
      </c>
      <c r="B169"/>
      <c r="C169" s="351">
        <v>436</v>
      </c>
      <c r="D169" s="352"/>
      <c r="E169" s="359">
        <v>2.3938944709822655E-3</v>
      </c>
      <c r="F169" s="352"/>
      <c r="G169" s="351">
        <v>381321162.2700001</v>
      </c>
      <c r="H169" s="352"/>
      <c r="I169" s="359">
        <v>9.5664205416163064E-3</v>
      </c>
      <c r="J169" s="342"/>
      <c r="K169" s="342"/>
    </row>
    <row r="170" spans="1:11" ht="15" x14ac:dyDescent="0.25">
      <c r="A170" t="s">
        <v>1452</v>
      </c>
      <c r="B170"/>
      <c r="C170" s="351">
        <v>375</v>
      </c>
      <c r="D170" s="352"/>
      <c r="E170" s="359">
        <v>2.05896886839071E-3</v>
      </c>
      <c r="F170" s="352"/>
      <c r="G170" s="351">
        <v>346328959.06000012</v>
      </c>
      <c r="H170" s="352"/>
      <c r="I170" s="359">
        <v>8.6885512683984433E-3</v>
      </c>
      <c r="J170" s="342"/>
      <c r="K170" s="342"/>
    </row>
    <row r="171" spans="1:11" ht="15" x14ac:dyDescent="0.25">
      <c r="A171" t="s">
        <v>1453</v>
      </c>
      <c r="B171"/>
      <c r="C171" s="351">
        <v>249</v>
      </c>
      <c r="D171" s="352"/>
      <c r="E171" s="359">
        <v>1.3671553286114314E-3</v>
      </c>
      <c r="F171" s="352"/>
      <c r="G171" s="351">
        <v>242837268.73999998</v>
      </c>
      <c r="H171" s="352"/>
      <c r="I171" s="359">
        <v>6.0921964627272422E-3</v>
      </c>
      <c r="J171" s="342"/>
      <c r="K171" s="342"/>
    </row>
    <row r="172" spans="1:11" ht="15" x14ac:dyDescent="0.25">
      <c r="A172" t="s">
        <v>1454</v>
      </c>
      <c r="B172"/>
      <c r="C172" s="351">
        <v>906</v>
      </c>
      <c r="D172" s="352"/>
      <c r="E172" s="359">
        <v>4.9744687860319549E-3</v>
      </c>
      <c r="F172" s="352"/>
      <c r="G172" s="351">
        <v>1077548451.4499991</v>
      </c>
      <c r="H172" s="352"/>
      <c r="I172" s="359">
        <v>2.7033069917161277E-2</v>
      </c>
      <c r="J172" s="342"/>
      <c r="K172" s="342"/>
    </row>
    <row r="173" spans="1:11" ht="15" x14ac:dyDescent="0.25">
      <c r="A173" s="17" t="s">
        <v>92</v>
      </c>
      <c r="B173" s="17"/>
      <c r="C173" s="372">
        <v>182130</v>
      </c>
      <c r="D173" s="372"/>
      <c r="E173" s="373">
        <v>1.0000000000000002</v>
      </c>
      <c r="F173" s="372"/>
      <c r="G173" s="372">
        <v>39860380443.360008</v>
      </c>
      <c r="H173" s="372"/>
      <c r="I173" s="373">
        <v>1.0000000000000002</v>
      </c>
      <c r="J173" s="342"/>
      <c r="K173" s="342"/>
    </row>
    <row r="174" spans="1:11" ht="15" x14ac:dyDescent="0.25">
      <c r="A174" s="17"/>
      <c r="B174" s="17"/>
      <c r="C174" s="409"/>
      <c r="D174" s="410"/>
      <c r="E174" s="411"/>
      <c r="F174" s="410"/>
      <c r="G174" s="412"/>
      <c r="H174" s="410"/>
      <c r="I174" s="411"/>
      <c r="J174" s="342"/>
      <c r="K174" s="342"/>
    </row>
    <row r="175" spans="1:11" ht="18.75" x14ac:dyDescent="0.3">
      <c r="A175" s="238" t="s">
        <v>1455</v>
      </c>
      <c r="B175" s="239"/>
      <c r="C175" s="394"/>
      <c r="D175" s="394"/>
      <c r="E175" s="394"/>
      <c r="F175" s="394"/>
      <c r="G175" s="394"/>
      <c r="H175" s="394"/>
      <c r="I175" s="394"/>
      <c r="J175" s="342"/>
      <c r="K175" s="342"/>
    </row>
    <row r="176" spans="1:11" ht="15" x14ac:dyDescent="0.25">
      <c r="A176" s="63"/>
      <c r="B176" s="63"/>
      <c r="C176" s="62"/>
      <c r="D176" s="62"/>
      <c r="E176" s="62"/>
      <c r="F176" s="62"/>
      <c r="G176" s="62"/>
      <c r="H176" s="62"/>
      <c r="I176" s="62"/>
      <c r="J176" s="342"/>
      <c r="K176" s="342"/>
    </row>
    <row r="177" spans="1:20" ht="15" x14ac:dyDescent="0.25">
      <c r="A177" s="367" t="s">
        <v>1456</v>
      </c>
      <c r="B177" s="413"/>
      <c r="C177" s="397" t="s">
        <v>683</v>
      </c>
      <c r="D177" s="398"/>
      <c r="E177" s="397" t="s">
        <v>1350</v>
      </c>
      <c r="F177" s="398"/>
      <c r="G177" s="397" t="s">
        <v>1351</v>
      </c>
      <c r="H177" s="398"/>
      <c r="I177" s="397" t="s">
        <v>1350</v>
      </c>
      <c r="J177" s="342"/>
      <c r="K177" s="342"/>
    </row>
    <row r="178" spans="1:20" ht="15" x14ac:dyDescent="0.25">
      <c r="A178" s="414" t="s">
        <v>1457</v>
      </c>
      <c r="B178" s="63"/>
      <c r="C178" s="351">
        <v>29757</v>
      </c>
      <c r="D178" s="351"/>
      <c r="E178" s="359">
        <v>0.16338329764453963</v>
      </c>
      <c r="F178" s="351"/>
      <c r="G178" s="351">
        <v>6056335014.6799936</v>
      </c>
      <c r="H178" s="351"/>
      <c r="I178" s="359">
        <v>0.15193871577030665</v>
      </c>
      <c r="J178" s="342"/>
      <c r="K178" s="342"/>
    </row>
    <row r="179" spans="1:20" ht="15" x14ac:dyDescent="0.25">
      <c r="A179" s="414" t="s">
        <v>1458</v>
      </c>
      <c r="B179" s="63"/>
      <c r="C179" s="351">
        <v>145602</v>
      </c>
      <c r="D179" s="351"/>
      <c r="E179" s="359">
        <v>0.79943996046779775</v>
      </c>
      <c r="F179" s="351"/>
      <c r="G179" s="351">
        <v>32224312018.240192</v>
      </c>
      <c r="H179" s="351"/>
      <c r="I179" s="359">
        <v>0.80842961506675759</v>
      </c>
    </row>
    <row r="180" spans="1:20" ht="15" x14ac:dyDescent="0.25">
      <c r="A180" s="414" t="s">
        <v>1459</v>
      </c>
      <c r="B180" s="63"/>
      <c r="C180" s="351">
        <v>6047</v>
      </c>
      <c r="D180" s="351"/>
      <c r="E180" s="359">
        <v>3.320155932575633E-2</v>
      </c>
      <c r="F180" s="351"/>
      <c r="G180" s="351">
        <v>1434926039.5399988</v>
      </c>
      <c r="H180" s="351"/>
      <c r="I180" s="359">
        <v>3.599880441630416E-2</v>
      </c>
    </row>
    <row r="181" spans="1:20" ht="15" x14ac:dyDescent="0.25">
      <c r="A181" s="414" t="s">
        <v>90</v>
      </c>
      <c r="B181" s="63"/>
      <c r="C181" s="351">
        <v>724</v>
      </c>
      <c r="D181" s="351"/>
      <c r="E181" s="359">
        <v>3.9751825619063303E-3</v>
      </c>
      <c r="F181" s="351"/>
      <c r="G181" s="351">
        <v>144807370.89999986</v>
      </c>
      <c r="H181" s="351"/>
      <c r="I181" s="359">
        <v>3.6328647466314233E-3</v>
      </c>
    </row>
    <row r="182" spans="1:20" ht="15" x14ac:dyDescent="0.25">
      <c r="A182" s="415" t="s">
        <v>92</v>
      </c>
      <c r="B182" s="371"/>
      <c r="C182" s="372">
        <v>182130</v>
      </c>
      <c r="D182" s="372"/>
      <c r="E182" s="373">
        <v>1</v>
      </c>
      <c r="F182" s="372"/>
      <c r="G182" s="372">
        <v>39860380443.360191</v>
      </c>
      <c r="H182" s="372"/>
      <c r="I182" s="373">
        <v>0.99999999999999989</v>
      </c>
    </row>
    <row r="184" spans="1:20" ht="21" x14ac:dyDescent="0.3">
      <c r="A184" s="537" t="s">
        <v>1460</v>
      </c>
      <c r="B184" s="537"/>
      <c r="C184" s="537"/>
      <c r="D184" s="239"/>
      <c r="E184" s="239"/>
      <c r="F184" s="239"/>
      <c r="G184" s="239"/>
      <c r="H184" s="239"/>
      <c r="I184" s="239"/>
      <c r="J184" s="239"/>
      <c r="K184" s="239"/>
      <c r="L184" s="239"/>
      <c r="M184" s="239"/>
      <c r="N184" s="239"/>
      <c r="O184" s="239"/>
      <c r="P184" s="239"/>
      <c r="Q184" s="239"/>
      <c r="R184" s="239"/>
      <c r="S184" s="239"/>
      <c r="T184" s="239"/>
    </row>
    <row r="185" spans="1:20" ht="18" thickBot="1" x14ac:dyDescent="0.3">
      <c r="A185" s="538" t="s">
        <v>1461</v>
      </c>
      <c r="B185" s="538"/>
      <c r="C185" s="538"/>
      <c r="D185" s="538"/>
      <c r="E185" s="538"/>
      <c r="F185" s="538"/>
      <c r="G185" s="538"/>
      <c r="H185" s="538"/>
      <c r="I185" s="538"/>
      <c r="J185" s="538"/>
      <c r="K185" s="538"/>
      <c r="L185" s="538"/>
      <c r="M185" s="538"/>
      <c r="N185" s="538"/>
      <c r="O185" s="538"/>
      <c r="P185" s="538"/>
      <c r="Q185" s="538"/>
      <c r="R185" s="538"/>
      <c r="S185" s="538"/>
      <c r="T185" s="538"/>
    </row>
    <row r="186" spans="1:20" ht="18" thickBot="1" x14ac:dyDescent="0.3">
      <c r="A186" s="416" t="s">
        <v>1358</v>
      </c>
      <c r="B186" s="417" t="s">
        <v>1462</v>
      </c>
      <c r="C186" s="416" t="s">
        <v>1405</v>
      </c>
      <c r="D186" s="416" t="s">
        <v>1406</v>
      </c>
      <c r="E186" s="416" t="s">
        <v>1407</v>
      </c>
      <c r="F186" s="416" t="s">
        <v>1408</v>
      </c>
      <c r="G186" s="416" t="s">
        <v>1409</v>
      </c>
      <c r="H186" s="416" t="s">
        <v>1410</v>
      </c>
      <c r="I186" s="416" t="s">
        <v>1411</v>
      </c>
      <c r="J186" s="416" t="s">
        <v>1412</v>
      </c>
      <c r="K186" s="416" t="s">
        <v>1413</v>
      </c>
      <c r="L186" s="416" t="s">
        <v>1414</v>
      </c>
      <c r="M186" s="416" t="s">
        <v>1415</v>
      </c>
      <c r="N186" s="416" t="s">
        <v>1416</v>
      </c>
      <c r="O186" s="416" t="s">
        <v>1417</v>
      </c>
      <c r="P186" s="416" t="str">
        <f>'[2]Report 4 '!P7</f>
        <v>80.01-90.00</v>
      </c>
      <c r="Q186" s="416" t="str">
        <f>'[2]Report 4 '!Q7</f>
        <v>90.01-100.00</v>
      </c>
      <c r="R186" s="416" t="str">
        <f>'[2]Report 4 '!R7</f>
        <v>100.01 and Above</v>
      </c>
      <c r="S186" s="416" t="str">
        <f>'[2]Report 4 '!S7</f>
        <v>Total</v>
      </c>
      <c r="T186" s="418" t="s">
        <v>1463</v>
      </c>
    </row>
    <row r="187" spans="1:20" ht="15" x14ac:dyDescent="0.25">
      <c r="A187" s="419" t="s">
        <v>1359</v>
      </c>
      <c r="B187" s="420" t="s">
        <v>1464</v>
      </c>
      <c r="C187" s="421">
        <v>69086366.319999978</v>
      </c>
      <c r="D187" s="421">
        <v>49309930.159999982</v>
      </c>
      <c r="E187" s="421">
        <v>63481508.539999969</v>
      </c>
      <c r="F187" s="421">
        <v>91570836.85999991</v>
      </c>
      <c r="G187" s="421">
        <v>120687571.47999994</v>
      </c>
      <c r="H187" s="421">
        <v>138770180.64000005</v>
      </c>
      <c r="I187" s="421">
        <v>204892886.59</v>
      </c>
      <c r="J187" s="421">
        <v>267740130.40000024</v>
      </c>
      <c r="K187" s="421">
        <v>376425401.36000001</v>
      </c>
      <c r="L187" s="421">
        <v>456771665.34999967</v>
      </c>
      <c r="M187" s="421">
        <v>553337194.52999914</v>
      </c>
      <c r="N187" s="421">
        <v>955158010.65999949</v>
      </c>
      <c r="O187" s="421">
        <v>1025660037.7600005</v>
      </c>
      <c r="P187" s="421">
        <v>321643746.20999926</v>
      </c>
      <c r="Q187" s="421">
        <v>24770558.949999996</v>
      </c>
      <c r="R187" s="421">
        <v>0</v>
      </c>
      <c r="S187" s="433">
        <v>4719306025.8099976</v>
      </c>
      <c r="T187" s="422">
        <v>0.11839591025770414</v>
      </c>
    </row>
    <row r="188" spans="1:20" ht="15" x14ac:dyDescent="0.25">
      <c r="A188" s="423" t="s">
        <v>1359</v>
      </c>
      <c r="B188" s="424" t="s">
        <v>1352</v>
      </c>
      <c r="C188" s="425">
        <v>69034972.289999977</v>
      </c>
      <c r="D188" s="425">
        <v>49309930.159999982</v>
      </c>
      <c r="E188" s="425">
        <v>63481508.539999969</v>
      </c>
      <c r="F188" s="425">
        <v>91570836.85999991</v>
      </c>
      <c r="G188" s="425">
        <v>120687571.47999994</v>
      </c>
      <c r="H188" s="425">
        <v>138770180.64000005</v>
      </c>
      <c r="I188" s="425">
        <v>204892886.59</v>
      </c>
      <c r="J188" s="425">
        <v>267120417.58000025</v>
      </c>
      <c r="K188" s="425">
        <v>376425401.36000001</v>
      </c>
      <c r="L188" s="425">
        <v>456771665.34999967</v>
      </c>
      <c r="M188" s="425">
        <v>553337194.52999914</v>
      </c>
      <c r="N188" s="425">
        <v>954288537.47999942</v>
      </c>
      <c r="O188" s="425">
        <v>1024216186.6600004</v>
      </c>
      <c r="P188" s="425">
        <v>321343458.04999924</v>
      </c>
      <c r="Q188" s="425">
        <v>24770558.949999996</v>
      </c>
      <c r="R188" s="425">
        <v>0</v>
      </c>
      <c r="S188" s="436">
        <v>4716021306.5199976</v>
      </c>
      <c r="T188" s="426">
        <v>0.99930398256183517</v>
      </c>
    </row>
    <row r="189" spans="1:20" ht="15" x14ac:dyDescent="0.25">
      <c r="A189" s="423" t="s">
        <v>1359</v>
      </c>
      <c r="B189" s="424" t="s">
        <v>1353</v>
      </c>
      <c r="C189" s="425">
        <v>51394.03</v>
      </c>
      <c r="D189" s="425">
        <v>0</v>
      </c>
      <c r="E189" s="425">
        <v>0</v>
      </c>
      <c r="F189" s="425">
        <v>0</v>
      </c>
      <c r="G189" s="425">
        <v>0</v>
      </c>
      <c r="H189" s="425">
        <v>0</v>
      </c>
      <c r="I189" s="425">
        <v>0</v>
      </c>
      <c r="J189" s="425">
        <v>619712.81999999995</v>
      </c>
      <c r="K189" s="425">
        <v>0</v>
      </c>
      <c r="L189" s="425">
        <v>0</v>
      </c>
      <c r="M189" s="425">
        <v>0</v>
      </c>
      <c r="N189" s="425">
        <v>598249.72</v>
      </c>
      <c r="O189" s="425">
        <v>1098991.3800000001</v>
      </c>
      <c r="P189" s="425">
        <v>300288.15999999997</v>
      </c>
      <c r="Q189" s="425">
        <v>0</v>
      </c>
      <c r="R189" s="425">
        <v>0</v>
      </c>
      <c r="S189" s="436">
        <v>2668636.1100000003</v>
      </c>
      <c r="T189" s="426">
        <v>5.6547214683793875E-4</v>
      </c>
    </row>
    <row r="190" spans="1:20" ht="15" x14ac:dyDescent="0.25">
      <c r="A190" s="423" t="s">
        <v>1359</v>
      </c>
      <c r="B190" s="424" t="s">
        <v>1354</v>
      </c>
      <c r="C190" s="425">
        <v>0</v>
      </c>
      <c r="D190" s="425">
        <v>0</v>
      </c>
      <c r="E190" s="425">
        <v>0</v>
      </c>
      <c r="F190" s="425">
        <v>0</v>
      </c>
      <c r="G190" s="425">
        <v>0</v>
      </c>
      <c r="H190" s="425">
        <v>0</v>
      </c>
      <c r="I190" s="425">
        <v>0</v>
      </c>
      <c r="J190" s="425">
        <v>0</v>
      </c>
      <c r="K190" s="425">
        <v>0</v>
      </c>
      <c r="L190" s="425">
        <v>0</v>
      </c>
      <c r="M190" s="425">
        <v>0</v>
      </c>
      <c r="N190" s="425">
        <v>271223.46000000002</v>
      </c>
      <c r="O190" s="425">
        <v>344859.72</v>
      </c>
      <c r="P190" s="425">
        <v>0</v>
      </c>
      <c r="Q190" s="425">
        <v>0</v>
      </c>
      <c r="R190" s="425">
        <v>0</v>
      </c>
      <c r="S190" s="436">
        <v>616083.17999999993</v>
      </c>
      <c r="T190" s="426">
        <v>1.3054529132686593E-4</v>
      </c>
    </row>
    <row r="191" spans="1:20" ht="15" x14ac:dyDescent="0.25">
      <c r="A191" s="423" t="s">
        <v>1359</v>
      </c>
      <c r="B191" s="424" t="s">
        <v>1355</v>
      </c>
      <c r="C191" s="425">
        <v>0</v>
      </c>
      <c r="D191" s="425">
        <v>0</v>
      </c>
      <c r="E191" s="425">
        <v>0</v>
      </c>
      <c r="F191" s="425">
        <v>0</v>
      </c>
      <c r="G191" s="425">
        <v>0</v>
      </c>
      <c r="H191" s="425">
        <v>0</v>
      </c>
      <c r="I191" s="425">
        <v>0</v>
      </c>
      <c r="J191" s="425">
        <v>0</v>
      </c>
      <c r="K191" s="425">
        <v>0</v>
      </c>
      <c r="L191" s="425">
        <v>0</v>
      </c>
      <c r="M191" s="425">
        <v>0</v>
      </c>
      <c r="N191" s="425">
        <v>0</v>
      </c>
      <c r="O191" s="425">
        <v>0</v>
      </c>
      <c r="P191" s="425">
        <v>0</v>
      </c>
      <c r="Q191" s="425">
        <v>0</v>
      </c>
      <c r="R191" s="425">
        <v>0</v>
      </c>
      <c r="S191" s="436">
        <v>0</v>
      </c>
      <c r="T191" s="426">
        <v>0</v>
      </c>
    </row>
    <row r="192" spans="1:20" ht="15.75" thickBot="1" x14ac:dyDescent="0.3">
      <c r="A192" s="423"/>
      <c r="B192" s="427" t="s">
        <v>1356</v>
      </c>
      <c r="C192" s="504">
        <v>0</v>
      </c>
      <c r="D192" s="504">
        <v>0</v>
      </c>
      <c r="E192" s="504">
        <v>0</v>
      </c>
      <c r="F192" s="504">
        <v>0</v>
      </c>
      <c r="G192" s="504">
        <v>0</v>
      </c>
      <c r="H192" s="504">
        <v>0</v>
      </c>
      <c r="I192" s="504">
        <v>0</v>
      </c>
      <c r="J192" s="504">
        <v>0</v>
      </c>
      <c r="K192" s="504">
        <v>0</v>
      </c>
      <c r="L192" s="504">
        <v>0</v>
      </c>
      <c r="M192" s="504">
        <v>0</v>
      </c>
      <c r="N192" s="504">
        <v>0</v>
      </c>
      <c r="O192" s="504">
        <v>0</v>
      </c>
      <c r="P192" s="504">
        <v>0</v>
      </c>
      <c r="Q192" s="504">
        <v>0</v>
      </c>
      <c r="R192" s="504">
        <v>0</v>
      </c>
      <c r="S192" s="505">
        <v>0</v>
      </c>
      <c r="T192" s="506">
        <v>0</v>
      </c>
    </row>
    <row r="193" spans="1:20" ht="15" x14ac:dyDescent="0.25">
      <c r="A193" s="419" t="s">
        <v>1360</v>
      </c>
      <c r="B193" s="420" t="s">
        <v>1464</v>
      </c>
      <c r="C193" s="425">
        <v>356456533.54000038</v>
      </c>
      <c r="D193" s="425">
        <v>234272099.91000006</v>
      </c>
      <c r="E193" s="425">
        <v>347789313.12999994</v>
      </c>
      <c r="F193" s="425">
        <v>501991728.3300001</v>
      </c>
      <c r="G193" s="425">
        <v>714218534.64999974</v>
      </c>
      <c r="H193" s="425">
        <v>875926531.99000144</v>
      </c>
      <c r="I193" s="425">
        <v>922121547.96000016</v>
      </c>
      <c r="J193" s="425">
        <v>853968675.85000074</v>
      </c>
      <c r="K193" s="425">
        <v>805235047.73000062</v>
      </c>
      <c r="L193" s="425">
        <v>729380515.90999949</v>
      </c>
      <c r="M193" s="425">
        <v>482766705.89000022</v>
      </c>
      <c r="N193" s="425">
        <v>298869107.61000019</v>
      </c>
      <c r="O193" s="425">
        <v>188139643.91999984</v>
      </c>
      <c r="P193" s="425">
        <v>107137987.34000002</v>
      </c>
      <c r="Q193" s="425">
        <v>3310118.9800000004</v>
      </c>
      <c r="R193" s="425">
        <v>438693.70999999996</v>
      </c>
      <c r="S193" s="436">
        <v>7422022786.4500046</v>
      </c>
      <c r="T193" s="426">
        <v>0.18620050044420419</v>
      </c>
    </row>
    <row r="194" spans="1:20" ht="15" x14ac:dyDescent="0.25">
      <c r="A194" s="428"/>
      <c r="B194" s="424" t="s">
        <v>1352</v>
      </c>
      <c r="C194" s="425">
        <v>356149737.99000037</v>
      </c>
      <c r="D194" s="425">
        <v>234272099.91000006</v>
      </c>
      <c r="E194" s="425">
        <v>347789313.12999994</v>
      </c>
      <c r="F194" s="425">
        <v>501991728.3300001</v>
      </c>
      <c r="G194" s="425">
        <v>713559004.77999973</v>
      </c>
      <c r="H194" s="425">
        <v>874553281.16000152</v>
      </c>
      <c r="I194" s="425">
        <v>921504751.21000016</v>
      </c>
      <c r="J194" s="425">
        <v>853534252.42000079</v>
      </c>
      <c r="K194" s="425">
        <v>803406540.92000067</v>
      </c>
      <c r="L194" s="425">
        <v>729178831.85999954</v>
      </c>
      <c r="M194" s="425">
        <v>482766705.89000022</v>
      </c>
      <c r="N194" s="425">
        <v>298869107.61000019</v>
      </c>
      <c r="O194" s="425">
        <v>188139643.91999984</v>
      </c>
      <c r="P194" s="425">
        <v>107137987.34000002</v>
      </c>
      <c r="Q194" s="425">
        <v>3310118.9800000004</v>
      </c>
      <c r="R194" s="425">
        <v>438693.70999999996</v>
      </c>
      <c r="S194" s="436">
        <v>7416601799.1600046</v>
      </c>
      <c r="T194" s="426">
        <v>0.99926960783522567</v>
      </c>
    </row>
    <row r="195" spans="1:20" ht="15" x14ac:dyDescent="0.25">
      <c r="A195" s="423" t="s">
        <v>1360</v>
      </c>
      <c r="B195" s="424" t="s">
        <v>1353</v>
      </c>
      <c r="C195" s="425">
        <v>306795.55</v>
      </c>
      <c r="D195" s="425">
        <v>0</v>
      </c>
      <c r="E195" s="425">
        <v>0</v>
      </c>
      <c r="F195" s="425">
        <v>0</v>
      </c>
      <c r="G195" s="425">
        <v>659529.87</v>
      </c>
      <c r="H195" s="425">
        <v>906662.8</v>
      </c>
      <c r="I195" s="425">
        <v>418350.49</v>
      </c>
      <c r="J195" s="425">
        <v>0</v>
      </c>
      <c r="K195" s="425">
        <v>1828506.81</v>
      </c>
      <c r="L195" s="425">
        <v>201684.05</v>
      </c>
      <c r="M195" s="425">
        <v>0</v>
      </c>
      <c r="N195" s="425">
        <v>0</v>
      </c>
      <c r="O195" s="425">
        <v>0</v>
      </c>
      <c r="P195" s="425">
        <v>0</v>
      </c>
      <c r="Q195" s="425">
        <v>0</v>
      </c>
      <c r="R195" s="425">
        <v>0</v>
      </c>
      <c r="S195" s="436">
        <v>4321529.57</v>
      </c>
      <c r="T195" s="426">
        <v>5.8225765324913695E-4</v>
      </c>
    </row>
    <row r="196" spans="1:20" ht="15" x14ac:dyDescent="0.25">
      <c r="A196" s="423" t="s">
        <v>1360</v>
      </c>
      <c r="B196" s="424" t="s">
        <v>1354</v>
      </c>
      <c r="C196" s="425">
        <v>0</v>
      </c>
      <c r="D196" s="425">
        <v>0</v>
      </c>
      <c r="E196" s="425">
        <v>0</v>
      </c>
      <c r="F196" s="425">
        <v>0</v>
      </c>
      <c r="G196" s="425">
        <v>0</v>
      </c>
      <c r="H196" s="425">
        <v>466588.03</v>
      </c>
      <c r="I196" s="425">
        <v>198446.26</v>
      </c>
      <c r="J196" s="425">
        <v>434423.43</v>
      </c>
      <c r="K196" s="425">
        <v>0</v>
      </c>
      <c r="L196" s="425">
        <v>0</v>
      </c>
      <c r="M196" s="425">
        <v>0</v>
      </c>
      <c r="N196" s="425">
        <v>0</v>
      </c>
      <c r="O196" s="425">
        <v>0</v>
      </c>
      <c r="P196" s="425">
        <v>0</v>
      </c>
      <c r="Q196" s="425">
        <v>0</v>
      </c>
      <c r="R196" s="425">
        <v>0</v>
      </c>
      <c r="S196" s="436">
        <v>1099457.72</v>
      </c>
      <c r="T196" s="426">
        <v>1.4813451152524375E-4</v>
      </c>
    </row>
    <row r="197" spans="1:20" ht="15" x14ac:dyDescent="0.25">
      <c r="A197" s="423" t="s">
        <v>1359</v>
      </c>
      <c r="B197" s="424" t="s">
        <v>1355</v>
      </c>
      <c r="C197" s="425">
        <v>0</v>
      </c>
      <c r="D197" s="425">
        <v>0</v>
      </c>
      <c r="E197" s="425">
        <v>0</v>
      </c>
      <c r="F197" s="425">
        <v>0</v>
      </c>
      <c r="G197" s="425">
        <v>0</v>
      </c>
      <c r="H197" s="425">
        <v>0</v>
      </c>
      <c r="I197" s="425">
        <v>0</v>
      </c>
      <c r="J197" s="425">
        <v>0</v>
      </c>
      <c r="K197" s="425">
        <v>0</v>
      </c>
      <c r="L197" s="425">
        <v>0</v>
      </c>
      <c r="M197" s="425">
        <v>0</v>
      </c>
      <c r="N197" s="425">
        <v>0</v>
      </c>
      <c r="O197" s="425">
        <v>0</v>
      </c>
      <c r="P197" s="425">
        <v>0</v>
      </c>
      <c r="Q197" s="425">
        <v>0</v>
      </c>
      <c r="R197" s="425">
        <v>0</v>
      </c>
      <c r="S197" s="436">
        <v>0</v>
      </c>
      <c r="T197" s="426">
        <v>0</v>
      </c>
    </row>
    <row r="198" spans="1:20" ht="15.75" thickBot="1" x14ac:dyDescent="0.3">
      <c r="A198" s="423"/>
      <c r="B198" s="427" t="s">
        <v>1356</v>
      </c>
      <c r="C198" s="504">
        <v>0</v>
      </c>
      <c r="D198" s="504">
        <v>0</v>
      </c>
      <c r="E198" s="504">
        <v>0</v>
      </c>
      <c r="F198" s="504">
        <v>0</v>
      </c>
      <c r="G198" s="504">
        <v>0</v>
      </c>
      <c r="H198" s="504">
        <v>0</v>
      </c>
      <c r="I198" s="504">
        <v>0</v>
      </c>
      <c r="J198" s="504">
        <v>0</v>
      </c>
      <c r="K198" s="504">
        <v>0</v>
      </c>
      <c r="L198" s="504">
        <v>0</v>
      </c>
      <c r="M198" s="504">
        <v>0</v>
      </c>
      <c r="N198" s="504">
        <v>0</v>
      </c>
      <c r="O198" s="504">
        <v>0</v>
      </c>
      <c r="P198" s="504">
        <v>0</v>
      </c>
      <c r="Q198" s="504">
        <v>0</v>
      </c>
      <c r="R198" s="504">
        <v>0</v>
      </c>
      <c r="S198" s="505">
        <v>0</v>
      </c>
      <c r="T198" s="506">
        <v>0</v>
      </c>
    </row>
    <row r="199" spans="1:20" ht="15" x14ac:dyDescent="0.25">
      <c r="A199" s="419" t="s">
        <v>1361</v>
      </c>
      <c r="B199" s="420" t="s">
        <v>1464</v>
      </c>
      <c r="C199" s="425">
        <v>8609446.9599999953</v>
      </c>
      <c r="D199" s="425">
        <v>7110626.0299999965</v>
      </c>
      <c r="E199" s="425">
        <v>9915003.1799999978</v>
      </c>
      <c r="F199" s="425">
        <v>12296296.899999997</v>
      </c>
      <c r="G199" s="425">
        <v>19569477.929999992</v>
      </c>
      <c r="H199" s="425">
        <v>30172314.669999991</v>
      </c>
      <c r="I199" s="425">
        <v>31259345.110000007</v>
      </c>
      <c r="J199" s="425">
        <v>48147582.119999953</v>
      </c>
      <c r="K199" s="425">
        <v>59149985.660000004</v>
      </c>
      <c r="L199" s="425">
        <v>68754527.139999941</v>
      </c>
      <c r="M199" s="425">
        <v>72384018.290000036</v>
      </c>
      <c r="N199" s="425">
        <v>82948926.210000008</v>
      </c>
      <c r="O199" s="425">
        <v>25992086.240000013</v>
      </c>
      <c r="P199" s="425">
        <v>867011.5</v>
      </c>
      <c r="Q199" s="425">
        <v>589347.25</v>
      </c>
      <c r="R199" s="425">
        <v>0</v>
      </c>
      <c r="S199" s="436">
        <v>477765995.18999994</v>
      </c>
      <c r="T199" s="426">
        <v>1.1985986833941187E-2</v>
      </c>
    </row>
    <row r="200" spans="1:20" ht="15" x14ac:dyDescent="0.25">
      <c r="A200" s="423" t="s">
        <v>1361</v>
      </c>
      <c r="B200" s="424" t="s">
        <v>1352</v>
      </c>
      <c r="C200" s="425">
        <v>8609446.9599999953</v>
      </c>
      <c r="D200" s="425">
        <v>7110626.0299999965</v>
      </c>
      <c r="E200" s="425">
        <v>9915003.1799999978</v>
      </c>
      <c r="F200" s="425">
        <v>12296296.899999997</v>
      </c>
      <c r="G200" s="425">
        <v>19569477.929999992</v>
      </c>
      <c r="H200" s="425">
        <v>30172314.669999991</v>
      </c>
      <c r="I200" s="425">
        <v>31259345.110000007</v>
      </c>
      <c r="J200" s="425">
        <v>48147582.119999953</v>
      </c>
      <c r="K200" s="425">
        <v>59149985.660000004</v>
      </c>
      <c r="L200" s="425">
        <v>68754527.139999941</v>
      </c>
      <c r="M200" s="425">
        <v>72184546.690000042</v>
      </c>
      <c r="N200" s="425">
        <v>82948926.210000008</v>
      </c>
      <c r="O200" s="425">
        <v>25992086.240000013</v>
      </c>
      <c r="P200" s="425">
        <v>867011.5</v>
      </c>
      <c r="Q200" s="425">
        <v>589347.25</v>
      </c>
      <c r="R200" s="425">
        <v>0</v>
      </c>
      <c r="S200" s="436">
        <v>477566523.58999991</v>
      </c>
      <c r="T200" s="426">
        <v>0.99958249100604013</v>
      </c>
    </row>
    <row r="201" spans="1:20" ht="15" x14ac:dyDescent="0.25">
      <c r="A201" s="423" t="s">
        <v>1361</v>
      </c>
      <c r="B201" s="424" t="s">
        <v>1353</v>
      </c>
      <c r="C201" s="425">
        <v>0</v>
      </c>
      <c r="D201" s="425">
        <v>0</v>
      </c>
      <c r="E201" s="425">
        <v>0</v>
      </c>
      <c r="F201" s="425">
        <v>0</v>
      </c>
      <c r="G201" s="425">
        <v>0</v>
      </c>
      <c r="H201" s="425">
        <v>0</v>
      </c>
      <c r="I201" s="425">
        <v>0</v>
      </c>
      <c r="J201" s="425">
        <v>0</v>
      </c>
      <c r="K201" s="425">
        <v>0</v>
      </c>
      <c r="L201" s="425">
        <v>0</v>
      </c>
      <c r="M201" s="425">
        <v>199471.6</v>
      </c>
      <c r="N201" s="425">
        <v>0</v>
      </c>
      <c r="O201" s="425">
        <v>0</v>
      </c>
      <c r="P201" s="425">
        <v>0</v>
      </c>
      <c r="Q201" s="425">
        <v>0</v>
      </c>
      <c r="R201" s="425">
        <v>0</v>
      </c>
      <c r="S201" s="436">
        <v>199471.6</v>
      </c>
      <c r="T201" s="426">
        <v>4.175089939598429E-4</v>
      </c>
    </row>
    <row r="202" spans="1:20" ht="15" x14ac:dyDescent="0.25">
      <c r="A202" s="423" t="s">
        <v>1361</v>
      </c>
      <c r="B202" s="424" t="s">
        <v>1354</v>
      </c>
      <c r="C202" s="425">
        <v>0</v>
      </c>
      <c r="D202" s="425">
        <v>0</v>
      </c>
      <c r="E202" s="425">
        <v>0</v>
      </c>
      <c r="F202" s="425">
        <v>0</v>
      </c>
      <c r="G202" s="425">
        <v>0</v>
      </c>
      <c r="H202" s="425">
        <v>0</v>
      </c>
      <c r="I202" s="425">
        <v>0</v>
      </c>
      <c r="J202" s="425">
        <v>0</v>
      </c>
      <c r="K202" s="425">
        <v>0</v>
      </c>
      <c r="L202" s="425">
        <v>0</v>
      </c>
      <c r="M202" s="425">
        <v>0</v>
      </c>
      <c r="N202" s="425">
        <v>0</v>
      </c>
      <c r="O202" s="425">
        <v>0</v>
      </c>
      <c r="P202" s="425">
        <v>0</v>
      </c>
      <c r="Q202" s="425">
        <v>0</v>
      </c>
      <c r="R202" s="425">
        <v>0</v>
      </c>
      <c r="S202" s="436">
        <v>0</v>
      </c>
      <c r="T202" s="426">
        <v>0</v>
      </c>
    </row>
    <row r="203" spans="1:20" ht="15" x14ac:dyDescent="0.25">
      <c r="A203" s="423" t="s">
        <v>1359</v>
      </c>
      <c r="B203" s="424" t="s">
        <v>1355</v>
      </c>
      <c r="C203" s="425">
        <v>0</v>
      </c>
      <c r="D203" s="425">
        <v>0</v>
      </c>
      <c r="E203" s="425">
        <v>0</v>
      </c>
      <c r="F203" s="425">
        <v>0</v>
      </c>
      <c r="G203" s="425">
        <v>0</v>
      </c>
      <c r="H203" s="425">
        <v>0</v>
      </c>
      <c r="I203" s="425">
        <v>0</v>
      </c>
      <c r="J203" s="425">
        <v>0</v>
      </c>
      <c r="K203" s="425">
        <v>0</v>
      </c>
      <c r="L203" s="425">
        <v>0</v>
      </c>
      <c r="M203" s="425">
        <v>0</v>
      </c>
      <c r="N203" s="425">
        <v>0</v>
      </c>
      <c r="O203" s="425">
        <v>0</v>
      </c>
      <c r="P203" s="425">
        <v>0</v>
      </c>
      <c r="Q203" s="425">
        <v>0</v>
      </c>
      <c r="R203" s="425">
        <v>0</v>
      </c>
      <c r="S203" s="436">
        <v>0</v>
      </c>
      <c r="T203" s="426">
        <v>0</v>
      </c>
    </row>
    <row r="204" spans="1:20" ht="15.75" thickBot="1" x14ac:dyDescent="0.3">
      <c r="A204" s="423"/>
      <c r="B204" s="427" t="s">
        <v>1356</v>
      </c>
      <c r="C204" s="504">
        <v>0</v>
      </c>
      <c r="D204" s="504">
        <v>0</v>
      </c>
      <c r="E204" s="504">
        <v>0</v>
      </c>
      <c r="F204" s="504">
        <v>0</v>
      </c>
      <c r="G204" s="504">
        <v>0</v>
      </c>
      <c r="H204" s="504">
        <v>0</v>
      </c>
      <c r="I204" s="504">
        <v>0</v>
      </c>
      <c r="J204" s="504">
        <v>0</v>
      </c>
      <c r="K204" s="504">
        <v>0</v>
      </c>
      <c r="L204" s="504">
        <v>0</v>
      </c>
      <c r="M204" s="504">
        <v>0</v>
      </c>
      <c r="N204" s="504">
        <v>0</v>
      </c>
      <c r="O204" s="504">
        <v>0</v>
      </c>
      <c r="P204" s="504">
        <v>0</v>
      </c>
      <c r="Q204" s="504">
        <v>0</v>
      </c>
      <c r="R204" s="504">
        <v>0</v>
      </c>
      <c r="S204" s="505">
        <v>0</v>
      </c>
      <c r="T204" s="506">
        <v>0</v>
      </c>
    </row>
    <row r="205" spans="1:20" ht="15" x14ac:dyDescent="0.25">
      <c r="A205" s="419" t="s">
        <v>1362</v>
      </c>
      <c r="B205" s="420" t="s">
        <v>1464</v>
      </c>
      <c r="C205" s="425">
        <v>11001607.920000006</v>
      </c>
      <c r="D205" s="425">
        <v>8770339.0600000005</v>
      </c>
      <c r="E205" s="425">
        <v>8935230.3300000001</v>
      </c>
      <c r="F205" s="425">
        <v>17596220.91</v>
      </c>
      <c r="G205" s="425">
        <v>26168584.66</v>
      </c>
      <c r="H205" s="425">
        <v>37482939.54999999</v>
      </c>
      <c r="I205" s="425">
        <v>54290666.540000007</v>
      </c>
      <c r="J205" s="425">
        <v>87620689.86999999</v>
      </c>
      <c r="K205" s="425">
        <v>72956542.360000014</v>
      </c>
      <c r="L205" s="425">
        <v>45582199.509999998</v>
      </c>
      <c r="M205" s="425">
        <v>29071870.019999996</v>
      </c>
      <c r="N205" s="425">
        <v>8509984.3199999984</v>
      </c>
      <c r="O205" s="425">
        <v>7768482.5299999993</v>
      </c>
      <c r="P205" s="425">
        <v>0</v>
      </c>
      <c r="Q205" s="425">
        <v>136437.09</v>
      </c>
      <c r="R205" s="425">
        <v>0</v>
      </c>
      <c r="S205" s="436">
        <v>415891794.66999996</v>
      </c>
      <c r="T205" s="426">
        <v>1.0433713628523073E-2</v>
      </c>
    </row>
    <row r="206" spans="1:20" ht="15" x14ac:dyDescent="0.25">
      <c r="A206" s="423" t="s">
        <v>1362</v>
      </c>
      <c r="B206" s="424" t="s">
        <v>1352</v>
      </c>
      <c r="C206" s="425">
        <v>11001607.920000006</v>
      </c>
      <c r="D206" s="425">
        <v>8770339.0600000005</v>
      </c>
      <c r="E206" s="425">
        <v>8935230.3300000001</v>
      </c>
      <c r="F206" s="425">
        <v>17596220.91</v>
      </c>
      <c r="G206" s="425">
        <v>26025507.370000001</v>
      </c>
      <c r="H206" s="425">
        <v>37482939.54999999</v>
      </c>
      <c r="I206" s="425">
        <v>54290666.540000007</v>
      </c>
      <c r="J206" s="425">
        <v>87552698.289999992</v>
      </c>
      <c r="K206" s="425">
        <v>72956542.360000014</v>
      </c>
      <c r="L206" s="425">
        <v>45582199.509999998</v>
      </c>
      <c r="M206" s="425">
        <v>29071870.019999996</v>
      </c>
      <c r="N206" s="425">
        <v>8509984.3199999984</v>
      </c>
      <c r="O206" s="425">
        <v>7768482.5299999993</v>
      </c>
      <c r="P206" s="425">
        <v>0</v>
      </c>
      <c r="Q206" s="425">
        <v>136437.09</v>
      </c>
      <c r="R206" s="425">
        <v>0</v>
      </c>
      <c r="S206" s="436">
        <v>415680725.79999995</v>
      </c>
      <c r="T206" s="426">
        <v>0.99949249090098669</v>
      </c>
    </row>
    <row r="207" spans="1:20" ht="15" x14ac:dyDescent="0.25">
      <c r="A207" s="423" t="s">
        <v>1362</v>
      </c>
      <c r="B207" s="424" t="s">
        <v>1353</v>
      </c>
      <c r="C207" s="425">
        <v>0</v>
      </c>
      <c r="D207" s="425">
        <v>0</v>
      </c>
      <c r="E207" s="425">
        <v>0</v>
      </c>
      <c r="F207" s="425">
        <v>0</v>
      </c>
      <c r="G207" s="425">
        <v>0</v>
      </c>
      <c r="H207" s="425">
        <v>0</v>
      </c>
      <c r="I207" s="425">
        <v>0</v>
      </c>
      <c r="J207" s="425">
        <v>67991.58</v>
      </c>
      <c r="K207" s="425">
        <v>0</v>
      </c>
      <c r="L207" s="425">
        <v>0</v>
      </c>
      <c r="M207" s="425">
        <v>0</v>
      </c>
      <c r="N207" s="425">
        <v>0</v>
      </c>
      <c r="O207" s="425">
        <v>0</v>
      </c>
      <c r="P207" s="425">
        <v>0</v>
      </c>
      <c r="Q207" s="425">
        <v>0</v>
      </c>
      <c r="R207" s="425">
        <v>0</v>
      </c>
      <c r="S207" s="436">
        <v>67991.58</v>
      </c>
      <c r="T207" s="426">
        <v>1.6348382168479585E-4</v>
      </c>
    </row>
    <row r="208" spans="1:20" ht="15" x14ac:dyDescent="0.25">
      <c r="A208" s="423" t="s">
        <v>1362</v>
      </c>
      <c r="B208" s="424" t="s">
        <v>1354</v>
      </c>
      <c r="C208" s="425">
        <v>0</v>
      </c>
      <c r="D208" s="425">
        <v>0</v>
      </c>
      <c r="E208" s="425">
        <v>0</v>
      </c>
      <c r="F208" s="425">
        <v>0</v>
      </c>
      <c r="G208" s="425">
        <v>143077.29</v>
      </c>
      <c r="H208" s="425">
        <v>0</v>
      </c>
      <c r="I208" s="425">
        <v>0</v>
      </c>
      <c r="J208" s="425">
        <v>0</v>
      </c>
      <c r="K208" s="425">
        <v>0</v>
      </c>
      <c r="L208" s="425">
        <v>0</v>
      </c>
      <c r="M208" s="425">
        <v>0</v>
      </c>
      <c r="N208" s="425">
        <v>0</v>
      </c>
      <c r="O208" s="425">
        <v>0</v>
      </c>
      <c r="P208" s="425">
        <v>0</v>
      </c>
      <c r="Q208" s="425">
        <v>0</v>
      </c>
      <c r="R208" s="425">
        <v>0</v>
      </c>
      <c r="S208" s="436">
        <v>143077.29</v>
      </c>
      <c r="T208" s="426">
        <v>3.440252773285137E-4</v>
      </c>
    </row>
    <row r="209" spans="1:20" ht="15" x14ac:dyDescent="0.25">
      <c r="A209" s="423" t="s">
        <v>1359</v>
      </c>
      <c r="B209" s="424" t="s">
        <v>1355</v>
      </c>
      <c r="C209" s="425">
        <v>0</v>
      </c>
      <c r="D209" s="425">
        <v>0</v>
      </c>
      <c r="E209" s="425">
        <v>0</v>
      </c>
      <c r="F209" s="425">
        <v>0</v>
      </c>
      <c r="G209" s="425">
        <v>0</v>
      </c>
      <c r="H209" s="425">
        <v>0</v>
      </c>
      <c r="I209" s="425">
        <v>0</v>
      </c>
      <c r="J209" s="425">
        <v>0</v>
      </c>
      <c r="K209" s="425">
        <v>0</v>
      </c>
      <c r="L209" s="425">
        <v>0</v>
      </c>
      <c r="M209" s="425">
        <v>0</v>
      </c>
      <c r="N209" s="425">
        <v>0</v>
      </c>
      <c r="O209" s="425">
        <v>0</v>
      </c>
      <c r="P209" s="425">
        <v>0</v>
      </c>
      <c r="Q209" s="425">
        <v>0</v>
      </c>
      <c r="R209" s="425">
        <v>0</v>
      </c>
      <c r="S209" s="436">
        <v>0</v>
      </c>
      <c r="T209" s="426">
        <v>0</v>
      </c>
    </row>
    <row r="210" spans="1:20" ht="15.75" thickBot="1" x14ac:dyDescent="0.3">
      <c r="A210" s="423"/>
      <c r="B210" s="427" t="s">
        <v>1356</v>
      </c>
      <c r="C210" s="504">
        <v>0</v>
      </c>
      <c r="D210" s="504">
        <v>0</v>
      </c>
      <c r="E210" s="504">
        <v>0</v>
      </c>
      <c r="F210" s="504">
        <v>0</v>
      </c>
      <c r="G210" s="504">
        <v>0</v>
      </c>
      <c r="H210" s="504">
        <v>0</v>
      </c>
      <c r="I210" s="504">
        <v>0</v>
      </c>
      <c r="J210" s="504">
        <v>0</v>
      </c>
      <c r="K210" s="504">
        <v>0</v>
      </c>
      <c r="L210" s="504">
        <v>0</v>
      </c>
      <c r="M210" s="504">
        <v>0</v>
      </c>
      <c r="N210" s="504">
        <v>0</v>
      </c>
      <c r="O210" s="504">
        <v>0</v>
      </c>
      <c r="P210" s="504">
        <v>0</v>
      </c>
      <c r="Q210" s="504">
        <v>0</v>
      </c>
      <c r="R210" s="504">
        <v>0</v>
      </c>
      <c r="S210" s="505">
        <v>0</v>
      </c>
      <c r="T210" s="506">
        <v>0</v>
      </c>
    </row>
    <row r="211" spans="1:20" ht="15" x14ac:dyDescent="0.25">
      <c r="A211" s="419" t="s">
        <v>1363</v>
      </c>
      <c r="B211" s="420" t="s">
        <v>1464</v>
      </c>
      <c r="C211" s="425">
        <v>6139788.6500000022</v>
      </c>
      <c r="D211" s="425">
        <v>4598235.9800000004</v>
      </c>
      <c r="E211" s="425">
        <v>6723340.8200000003</v>
      </c>
      <c r="F211" s="425">
        <v>9105350.6899999995</v>
      </c>
      <c r="G211" s="425">
        <v>11235865.870000007</v>
      </c>
      <c r="H211" s="425">
        <v>22095482.890000001</v>
      </c>
      <c r="I211" s="425">
        <v>24739931.910000008</v>
      </c>
      <c r="J211" s="425">
        <v>37554209.320000008</v>
      </c>
      <c r="K211" s="425">
        <v>41060288.790000014</v>
      </c>
      <c r="L211" s="425">
        <v>60757059.069999956</v>
      </c>
      <c r="M211" s="425">
        <v>77890779.139999941</v>
      </c>
      <c r="N211" s="425">
        <v>147866035.3499999</v>
      </c>
      <c r="O211" s="425">
        <v>149838779.60999992</v>
      </c>
      <c r="P211" s="425">
        <v>7416924.7999999989</v>
      </c>
      <c r="Q211" s="425">
        <v>0</v>
      </c>
      <c r="R211" s="425">
        <v>0</v>
      </c>
      <c r="S211" s="436">
        <v>607022072.88999975</v>
      </c>
      <c r="T211" s="426">
        <v>1.5228707456833071E-2</v>
      </c>
    </row>
    <row r="212" spans="1:20" ht="15" x14ac:dyDescent="0.25">
      <c r="A212" s="423" t="s">
        <v>1363</v>
      </c>
      <c r="B212" s="424" t="s">
        <v>1352</v>
      </c>
      <c r="C212" s="425">
        <v>6139788.6500000022</v>
      </c>
      <c r="D212" s="425">
        <v>4598235.9800000004</v>
      </c>
      <c r="E212" s="425">
        <v>6723340.8200000003</v>
      </c>
      <c r="F212" s="425">
        <v>9105350.6899999995</v>
      </c>
      <c r="G212" s="425">
        <v>11184565.150000006</v>
      </c>
      <c r="H212" s="425">
        <v>21909627.75</v>
      </c>
      <c r="I212" s="425">
        <v>24739931.910000008</v>
      </c>
      <c r="J212" s="425">
        <v>37554209.320000008</v>
      </c>
      <c r="K212" s="425">
        <v>41060288.790000014</v>
      </c>
      <c r="L212" s="425">
        <v>60527795.719999954</v>
      </c>
      <c r="M212" s="425">
        <v>77612527.60999994</v>
      </c>
      <c r="N212" s="425">
        <v>147778742.99999991</v>
      </c>
      <c r="O212" s="425">
        <v>149711511.91999993</v>
      </c>
      <c r="P212" s="425">
        <v>7416924.7999999989</v>
      </c>
      <c r="Q212" s="425">
        <v>0</v>
      </c>
      <c r="R212" s="425">
        <v>0</v>
      </c>
      <c r="S212" s="436">
        <v>606062842.10999978</v>
      </c>
      <c r="T212" s="426">
        <v>0.99841977611220445</v>
      </c>
    </row>
    <row r="213" spans="1:20" ht="15" x14ac:dyDescent="0.25">
      <c r="A213" s="423" t="s">
        <v>1363</v>
      </c>
      <c r="B213" s="424" t="s">
        <v>1353</v>
      </c>
      <c r="C213" s="425">
        <v>0</v>
      </c>
      <c r="D213" s="425">
        <v>0</v>
      </c>
      <c r="E213" s="425">
        <v>0</v>
      </c>
      <c r="F213" s="425">
        <v>0</v>
      </c>
      <c r="G213" s="425">
        <v>0</v>
      </c>
      <c r="H213" s="425">
        <v>185855.14</v>
      </c>
      <c r="I213" s="425">
        <v>0</v>
      </c>
      <c r="J213" s="425">
        <v>0</v>
      </c>
      <c r="K213" s="425">
        <v>0</v>
      </c>
      <c r="L213" s="425">
        <v>229263.34999999998</v>
      </c>
      <c r="M213" s="425">
        <v>278251.53000000003</v>
      </c>
      <c r="N213" s="425">
        <v>87292.35</v>
      </c>
      <c r="O213" s="425">
        <v>127267.69</v>
      </c>
      <c r="P213" s="425">
        <v>0</v>
      </c>
      <c r="Q213" s="425">
        <v>0</v>
      </c>
      <c r="R213" s="425">
        <v>0</v>
      </c>
      <c r="S213" s="436">
        <v>907930.06</v>
      </c>
      <c r="T213" s="426">
        <v>1.4957117715298119E-3</v>
      </c>
    </row>
    <row r="214" spans="1:20" ht="15" x14ac:dyDescent="0.25">
      <c r="A214" s="423" t="s">
        <v>1363</v>
      </c>
      <c r="B214" s="424" t="s">
        <v>1354</v>
      </c>
      <c r="C214" s="425">
        <v>0</v>
      </c>
      <c r="D214" s="425">
        <v>0</v>
      </c>
      <c r="E214" s="425">
        <v>0</v>
      </c>
      <c r="F214" s="425">
        <v>0</v>
      </c>
      <c r="G214" s="425">
        <v>51300.72</v>
      </c>
      <c r="H214" s="425">
        <v>0</v>
      </c>
      <c r="I214" s="425">
        <v>0</v>
      </c>
      <c r="J214" s="425">
        <v>0</v>
      </c>
      <c r="K214" s="425">
        <v>0</v>
      </c>
      <c r="L214" s="425">
        <v>0</v>
      </c>
      <c r="M214" s="425">
        <v>0</v>
      </c>
      <c r="N214" s="425">
        <v>0</v>
      </c>
      <c r="O214" s="425">
        <v>0</v>
      </c>
      <c r="P214" s="425">
        <v>0</v>
      </c>
      <c r="Q214" s="425">
        <v>0</v>
      </c>
      <c r="R214" s="425">
        <v>0</v>
      </c>
      <c r="S214" s="436">
        <v>51300.72</v>
      </c>
      <c r="T214" s="426">
        <v>8.4512116265822104E-5</v>
      </c>
    </row>
    <row r="215" spans="1:20" ht="15" x14ac:dyDescent="0.25">
      <c r="A215" s="423" t="s">
        <v>1359</v>
      </c>
      <c r="B215" s="424" t="s">
        <v>1355</v>
      </c>
      <c r="C215" s="425">
        <v>0</v>
      </c>
      <c r="D215" s="425">
        <v>0</v>
      </c>
      <c r="E215" s="425">
        <v>0</v>
      </c>
      <c r="F215" s="425">
        <v>0</v>
      </c>
      <c r="G215" s="425">
        <v>0</v>
      </c>
      <c r="H215" s="425">
        <v>0</v>
      </c>
      <c r="I215" s="425">
        <v>0</v>
      </c>
      <c r="J215" s="425">
        <v>0</v>
      </c>
      <c r="K215" s="425">
        <v>0</v>
      </c>
      <c r="L215" s="425">
        <v>0</v>
      </c>
      <c r="M215" s="425">
        <v>0</v>
      </c>
      <c r="N215" s="425">
        <v>0</v>
      </c>
      <c r="O215" s="425">
        <v>0</v>
      </c>
      <c r="P215" s="425">
        <v>0</v>
      </c>
      <c r="Q215" s="425">
        <v>0</v>
      </c>
      <c r="R215" s="425">
        <v>0</v>
      </c>
      <c r="S215" s="436">
        <v>0</v>
      </c>
      <c r="T215" s="426">
        <v>0</v>
      </c>
    </row>
    <row r="216" spans="1:20" ht="15.75" thickBot="1" x14ac:dyDescent="0.3">
      <c r="A216" s="423"/>
      <c r="B216" s="427" t="s">
        <v>1356</v>
      </c>
      <c r="C216" s="504">
        <v>0</v>
      </c>
      <c r="D216" s="504">
        <v>0</v>
      </c>
      <c r="E216" s="504">
        <v>0</v>
      </c>
      <c r="F216" s="504">
        <v>0</v>
      </c>
      <c r="G216" s="504">
        <v>0</v>
      </c>
      <c r="H216" s="504">
        <v>0</v>
      </c>
      <c r="I216" s="504">
        <v>0</v>
      </c>
      <c r="J216" s="504">
        <v>0</v>
      </c>
      <c r="K216" s="504">
        <v>0</v>
      </c>
      <c r="L216" s="504">
        <v>0</v>
      </c>
      <c r="M216" s="504">
        <v>0</v>
      </c>
      <c r="N216" s="504">
        <v>0</v>
      </c>
      <c r="O216" s="504">
        <v>0</v>
      </c>
      <c r="P216" s="504">
        <v>0</v>
      </c>
      <c r="Q216" s="504">
        <v>0</v>
      </c>
      <c r="R216" s="504">
        <v>0</v>
      </c>
      <c r="S216" s="505">
        <v>0</v>
      </c>
      <c r="T216" s="506">
        <v>0</v>
      </c>
    </row>
    <row r="217" spans="1:20" ht="15" x14ac:dyDescent="0.25">
      <c r="A217" s="419" t="s">
        <v>1364</v>
      </c>
      <c r="B217" s="420" t="s">
        <v>1464</v>
      </c>
      <c r="C217" s="425">
        <v>540915.13</v>
      </c>
      <c r="D217" s="425">
        <v>76644.81</v>
      </c>
      <c r="E217" s="425">
        <v>416583.52</v>
      </c>
      <c r="F217" s="425">
        <v>203664.99</v>
      </c>
      <c r="G217" s="425">
        <v>978221.92</v>
      </c>
      <c r="H217" s="425">
        <v>1223701.3899999999</v>
      </c>
      <c r="I217" s="425">
        <v>1058664.1400000001</v>
      </c>
      <c r="J217" s="425">
        <v>2246380.15</v>
      </c>
      <c r="K217" s="425">
        <v>1351036.8199999998</v>
      </c>
      <c r="L217" s="425">
        <v>1349439.1600000001</v>
      </c>
      <c r="M217" s="425">
        <v>1655835.2199999997</v>
      </c>
      <c r="N217" s="425">
        <v>237059.91</v>
      </c>
      <c r="O217" s="425">
        <v>226856.45</v>
      </c>
      <c r="P217" s="425">
        <v>0</v>
      </c>
      <c r="Q217" s="425">
        <v>0</v>
      </c>
      <c r="R217" s="425">
        <v>0</v>
      </c>
      <c r="S217" s="436">
        <v>11565003.609999999</v>
      </c>
      <c r="T217" s="426">
        <v>2.9013781307063539E-4</v>
      </c>
    </row>
    <row r="218" spans="1:20" ht="15" x14ac:dyDescent="0.25">
      <c r="A218" s="423" t="s">
        <v>1465</v>
      </c>
      <c r="B218" s="424" t="s">
        <v>1352</v>
      </c>
      <c r="C218" s="425">
        <v>540915.13</v>
      </c>
      <c r="D218" s="425">
        <v>76644.81</v>
      </c>
      <c r="E218" s="425">
        <v>416583.52</v>
      </c>
      <c r="F218" s="425">
        <v>203664.99</v>
      </c>
      <c r="G218" s="425">
        <v>978221.92</v>
      </c>
      <c r="H218" s="425">
        <v>1223701.3899999999</v>
      </c>
      <c r="I218" s="425">
        <v>1058664.1400000001</v>
      </c>
      <c r="J218" s="425">
        <v>2246380.15</v>
      </c>
      <c r="K218" s="425">
        <v>1351036.8199999998</v>
      </c>
      <c r="L218" s="425">
        <v>1349439.1600000001</v>
      </c>
      <c r="M218" s="425">
        <v>1655835.2199999997</v>
      </c>
      <c r="N218" s="425">
        <v>237059.91</v>
      </c>
      <c r="O218" s="425">
        <v>226856.45</v>
      </c>
      <c r="P218" s="425">
        <v>0</v>
      </c>
      <c r="Q218" s="425">
        <v>0</v>
      </c>
      <c r="R218" s="425">
        <v>0</v>
      </c>
      <c r="S218" s="436">
        <v>11565003.609999999</v>
      </c>
      <c r="T218" s="426">
        <v>1</v>
      </c>
    </row>
    <row r="219" spans="1:20" ht="15" x14ac:dyDescent="0.25">
      <c r="A219" s="423" t="s">
        <v>1465</v>
      </c>
      <c r="B219" s="424" t="s">
        <v>1353</v>
      </c>
      <c r="C219" s="425">
        <v>0</v>
      </c>
      <c r="D219" s="425">
        <v>0</v>
      </c>
      <c r="E219" s="425">
        <v>0</v>
      </c>
      <c r="F219" s="425">
        <v>0</v>
      </c>
      <c r="G219" s="425">
        <v>0</v>
      </c>
      <c r="H219" s="425">
        <v>0</v>
      </c>
      <c r="I219" s="425">
        <v>0</v>
      </c>
      <c r="J219" s="425">
        <v>0</v>
      </c>
      <c r="K219" s="425">
        <v>0</v>
      </c>
      <c r="L219" s="425">
        <v>0</v>
      </c>
      <c r="M219" s="425">
        <v>0</v>
      </c>
      <c r="N219" s="425">
        <v>0</v>
      </c>
      <c r="O219" s="425">
        <v>0</v>
      </c>
      <c r="P219" s="425">
        <v>0</v>
      </c>
      <c r="Q219" s="425">
        <v>0</v>
      </c>
      <c r="R219" s="425">
        <v>0</v>
      </c>
      <c r="S219" s="436">
        <v>0</v>
      </c>
      <c r="T219" s="426">
        <v>0</v>
      </c>
    </row>
    <row r="220" spans="1:20" ht="15" x14ac:dyDescent="0.25">
      <c r="A220" s="423" t="s">
        <v>1465</v>
      </c>
      <c r="B220" s="424" t="s">
        <v>1354</v>
      </c>
      <c r="C220" s="425">
        <v>0</v>
      </c>
      <c r="D220" s="425">
        <v>0</v>
      </c>
      <c r="E220" s="425">
        <v>0</v>
      </c>
      <c r="F220" s="425">
        <v>0</v>
      </c>
      <c r="G220" s="425">
        <v>0</v>
      </c>
      <c r="H220" s="425">
        <v>0</v>
      </c>
      <c r="I220" s="425">
        <v>0</v>
      </c>
      <c r="J220" s="425">
        <v>0</v>
      </c>
      <c r="K220" s="425">
        <v>0</v>
      </c>
      <c r="L220" s="425">
        <v>0</v>
      </c>
      <c r="M220" s="425">
        <v>0</v>
      </c>
      <c r="N220" s="425">
        <v>0</v>
      </c>
      <c r="O220" s="425">
        <v>0</v>
      </c>
      <c r="P220" s="425">
        <v>0</v>
      </c>
      <c r="Q220" s="425">
        <v>0</v>
      </c>
      <c r="R220" s="425">
        <v>0</v>
      </c>
      <c r="S220" s="436">
        <v>0</v>
      </c>
      <c r="T220" s="426">
        <v>0</v>
      </c>
    </row>
    <row r="221" spans="1:20" ht="15" x14ac:dyDescent="0.25">
      <c r="A221" s="423" t="s">
        <v>1359</v>
      </c>
      <c r="B221" s="424" t="s">
        <v>1355</v>
      </c>
      <c r="C221" s="425">
        <v>0</v>
      </c>
      <c r="D221" s="425">
        <v>0</v>
      </c>
      <c r="E221" s="425">
        <v>0</v>
      </c>
      <c r="F221" s="425">
        <v>0</v>
      </c>
      <c r="G221" s="425">
        <v>0</v>
      </c>
      <c r="H221" s="425">
        <v>0</v>
      </c>
      <c r="I221" s="425">
        <v>0</v>
      </c>
      <c r="J221" s="425">
        <v>0</v>
      </c>
      <c r="K221" s="425">
        <v>0</v>
      </c>
      <c r="L221" s="425">
        <v>0</v>
      </c>
      <c r="M221" s="425">
        <v>0</v>
      </c>
      <c r="N221" s="425">
        <v>0</v>
      </c>
      <c r="O221" s="425">
        <v>0</v>
      </c>
      <c r="P221" s="425">
        <v>0</v>
      </c>
      <c r="Q221" s="425">
        <v>0</v>
      </c>
      <c r="R221" s="425">
        <v>0</v>
      </c>
      <c r="S221" s="436">
        <v>0</v>
      </c>
      <c r="T221" s="426">
        <v>0</v>
      </c>
    </row>
    <row r="222" spans="1:20" ht="15.75" thickBot="1" x14ac:dyDescent="0.3">
      <c r="A222" s="423"/>
      <c r="B222" s="427" t="s">
        <v>1356</v>
      </c>
      <c r="C222" s="504">
        <v>0</v>
      </c>
      <c r="D222" s="504">
        <v>0</v>
      </c>
      <c r="E222" s="504">
        <v>0</v>
      </c>
      <c r="F222" s="504">
        <v>0</v>
      </c>
      <c r="G222" s="504">
        <v>0</v>
      </c>
      <c r="H222" s="504">
        <v>0</v>
      </c>
      <c r="I222" s="504">
        <v>0</v>
      </c>
      <c r="J222" s="504">
        <v>0</v>
      </c>
      <c r="K222" s="504">
        <v>0</v>
      </c>
      <c r="L222" s="504">
        <v>0</v>
      </c>
      <c r="M222" s="504">
        <v>0</v>
      </c>
      <c r="N222" s="504">
        <v>0</v>
      </c>
      <c r="O222" s="504">
        <v>0</v>
      </c>
      <c r="P222" s="504">
        <v>0</v>
      </c>
      <c r="Q222" s="504">
        <v>0</v>
      </c>
      <c r="R222" s="504">
        <v>0</v>
      </c>
      <c r="S222" s="505">
        <v>0</v>
      </c>
      <c r="T222" s="506">
        <v>0</v>
      </c>
    </row>
    <row r="223" spans="1:20" ht="15" x14ac:dyDescent="0.25">
      <c r="A223" s="419" t="s">
        <v>1365</v>
      </c>
      <c r="B223" s="420" t="s">
        <v>1464</v>
      </c>
      <c r="C223" s="425">
        <v>16199654.800000021</v>
      </c>
      <c r="D223" s="425">
        <v>11954571.98000001</v>
      </c>
      <c r="E223" s="425">
        <v>16460310.520000007</v>
      </c>
      <c r="F223" s="425">
        <v>21950263.020000014</v>
      </c>
      <c r="G223" s="425">
        <v>32820708.949999996</v>
      </c>
      <c r="H223" s="425">
        <v>47868032.769999973</v>
      </c>
      <c r="I223" s="425">
        <v>66173140.75000003</v>
      </c>
      <c r="J223" s="425">
        <v>103009385.93000004</v>
      </c>
      <c r="K223" s="425">
        <v>97426521.290000036</v>
      </c>
      <c r="L223" s="425">
        <v>103594874.36999999</v>
      </c>
      <c r="M223" s="425">
        <v>137926510.51000014</v>
      </c>
      <c r="N223" s="425">
        <v>116549313.5899999</v>
      </c>
      <c r="O223" s="425">
        <v>31664214.220000006</v>
      </c>
      <c r="P223" s="425">
        <v>1766653.5399999998</v>
      </c>
      <c r="Q223" s="425">
        <v>410846.42</v>
      </c>
      <c r="R223" s="425">
        <v>0</v>
      </c>
      <c r="S223" s="436">
        <v>805775002.66000021</v>
      </c>
      <c r="T223" s="426">
        <v>2.0214935073311048E-2</v>
      </c>
    </row>
    <row r="224" spans="1:20" ht="15" x14ac:dyDescent="0.25">
      <c r="A224" s="423" t="s">
        <v>1365</v>
      </c>
      <c r="B224" s="424" t="s">
        <v>1352</v>
      </c>
      <c r="C224" s="425">
        <v>16199654.800000021</v>
      </c>
      <c r="D224" s="425">
        <v>11954571.98000001</v>
      </c>
      <c r="E224" s="425">
        <v>16460310.520000007</v>
      </c>
      <c r="F224" s="425">
        <v>21950263.020000014</v>
      </c>
      <c r="G224" s="425">
        <v>32820708.949999996</v>
      </c>
      <c r="H224" s="425">
        <v>47868032.769999973</v>
      </c>
      <c r="I224" s="425">
        <v>66081953.240000032</v>
      </c>
      <c r="J224" s="425">
        <v>102825091.11000004</v>
      </c>
      <c r="K224" s="425">
        <v>97426521.290000036</v>
      </c>
      <c r="L224" s="425">
        <v>103474148.50999999</v>
      </c>
      <c r="M224" s="425">
        <v>137926510.51000014</v>
      </c>
      <c r="N224" s="425">
        <v>116549313.5899999</v>
      </c>
      <c r="O224" s="425">
        <v>31664214.220000006</v>
      </c>
      <c r="P224" s="425">
        <v>1766653.5399999998</v>
      </c>
      <c r="Q224" s="425">
        <v>410846.42</v>
      </c>
      <c r="R224" s="425">
        <v>0</v>
      </c>
      <c r="S224" s="436">
        <v>805378794.47000015</v>
      </c>
      <c r="T224" s="426">
        <v>0.99950828930074509</v>
      </c>
    </row>
    <row r="225" spans="1:20" ht="15" x14ac:dyDescent="0.25">
      <c r="A225" s="423" t="s">
        <v>1365</v>
      </c>
      <c r="B225" s="424" t="s">
        <v>1353</v>
      </c>
      <c r="C225" s="425">
        <v>0</v>
      </c>
      <c r="D225" s="425">
        <v>0</v>
      </c>
      <c r="E225" s="425">
        <v>0</v>
      </c>
      <c r="F225" s="425">
        <v>0</v>
      </c>
      <c r="G225" s="425">
        <v>0</v>
      </c>
      <c r="H225" s="425">
        <v>0</v>
      </c>
      <c r="I225" s="425">
        <v>0</v>
      </c>
      <c r="J225" s="425">
        <v>184294.82</v>
      </c>
      <c r="K225" s="425">
        <v>0</v>
      </c>
      <c r="L225" s="425">
        <v>0</v>
      </c>
      <c r="M225" s="425">
        <v>0</v>
      </c>
      <c r="N225" s="425">
        <v>0</v>
      </c>
      <c r="O225" s="425">
        <v>0</v>
      </c>
      <c r="P225" s="425">
        <v>0</v>
      </c>
      <c r="Q225" s="425">
        <v>0</v>
      </c>
      <c r="R225" s="425">
        <v>0</v>
      </c>
      <c r="S225" s="436">
        <v>184294.82</v>
      </c>
      <c r="T225" s="426">
        <v>2.287174700029307E-4</v>
      </c>
    </row>
    <row r="226" spans="1:20" ht="15" x14ac:dyDescent="0.25">
      <c r="A226" s="423" t="s">
        <v>1365</v>
      </c>
      <c r="B226" s="424" t="s">
        <v>1354</v>
      </c>
      <c r="C226" s="425">
        <v>0</v>
      </c>
      <c r="D226" s="425">
        <v>0</v>
      </c>
      <c r="E226" s="425">
        <v>0</v>
      </c>
      <c r="F226" s="425">
        <v>0</v>
      </c>
      <c r="G226" s="425">
        <v>0</v>
      </c>
      <c r="H226" s="425">
        <v>0</v>
      </c>
      <c r="I226" s="425">
        <v>91187.51</v>
      </c>
      <c r="J226" s="425">
        <v>0</v>
      </c>
      <c r="K226" s="425">
        <v>0</v>
      </c>
      <c r="L226" s="425">
        <v>120725.86</v>
      </c>
      <c r="M226" s="425">
        <v>0</v>
      </c>
      <c r="N226" s="425">
        <v>0</v>
      </c>
      <c r="O226" s="425">
        <v>0</v>
      </c>
      <c r="P226" s="425">
        <v>0</v>
      </c>
      <c r="Q226" s="425">
        <v>0</v>
      </c>
      <c r="R226" s="425">
        <v>0</v>
      </c>
      <c r="S226" s="436">
        <v>211913.37</v>
      </c>
      <c r="T226" s="426">
        <v>2.6299322925188537E-4</v>
      </c>
    </row>
    <row r="227" spans="1:20" ht="15" x14ac:dyDescent="0.25">
      <c r="A227" s="423" t="s">
        <v>1359</v>
      </c>
      <c r="B227" s="424" t="s">
        <v>1355</v>
      </c>
      <c r="C227" s="425">
        <v>0</v>
      </c>
      <c r="D227" s="425">
        <v>0</v>
      </c>
      <c r="E227" s="425">
        <v>0</v>
      </c>
      <c r="F227" s="425">
        <v>0</v>
      </c>
      <c r="G227" s="425">
        <v>0</v>
      </c>
      <c r="H227" s="425">
        <v>0</v>
      </c>
      <c r="I227" s="425">
        <v>0</v>
      </c>
      <c r="J227" s="425">
        <v>0</v>
      </c>
      <c r="K227" s="425">
        <v>0</v>
      </c>
      <c r="L227" s="425">
        <v>0</v>
      </c>
      <c r="M227" s="425">
        <v>0</v>
      </c>
      <c r="N227" s="425">
        <v>0</v>
      </c>
      <c r="O227" s="425">
        <v>0</v>
      </c>
      <c r="P227" s="425">
        <v>0</v>
      </c>
      <c r="Q227" s="425">
        <v>0</v>
      </c>
      <c r="R227" s="425">
        <v>0</v>
      </c>
      <c r="S227" s="436">
        <v>0</v>
      </c>
      <c r="T227" s="426">
        <v>0</v>
      </c>
    </row>
    <row r="228" spans="1:20" ht="15.75" thickBot="1" x14ac:dyDescent="0.3">
      <c r="A228" s="423"/>
      <c r="B228" s="427" t="s">
        <v>1356</v>
      </c>
      <c r="C228" s="504">
        <v>0</v>
      </c>
      <c r="D228" s="504">
        <v>0</v>
      </c>
      <c r="E228" s="504">
        <v>0</v>
      </c>
      <c r="F228" s="504">
        <v>0</v>
      </c>
      <c r="G228" s="504">
        <v>0</v>
      </c>
      <c r="H228" s="504">
        <v>0</v>
      </c>
      <c r="I228" s="504">
        <v>0</v>
      </c>
      <c r="J228" s="504">
        <v>0</v>
      </c>
      <c r="K228" s="504">
        <v>0</v>
      </c>
      <c r="L228" s="504">
        <v>0</v>
      </c>
      <c r="M228" s="504">
        <v>0</v>
      </c>
      <c r="N228" s="504">
        <v>0</v>
      </c>
      <c r="O228" s="504">
        <v>0</v>
      </c>
      <c r="P228" s="504">
        <v>0</v>
      </c>
      <c r="Q228" s="504">
        <v>0</v>
      </c>
      <c r="R228" s="504">
        <v>0</v>
      </c>
      <c r="S228" s="505">
        <v>0</v>
      </c>
      <c r="T228" s="506">
        <v>0</v>
      </c>
    </row>
    <row r="229" spans="1:20" ht="15" x14ac:dyDescent="0.25">
      <c r="A229" s="419" t="s">
        <v>1366</v>
      </c>
      <c r="B229" s="420" t="s">
        <v>1464</v>
      </c>
      <c r="C229" s="425">
        <v>0</v>
      </c>
      <c r="D229" s="425">
        <v>0</v>
      </c>
      <c r="E229" s="425">
        <v>0</v>
      </c>
      <c r="F229" s="425">
        <v>0</v>
      </c>
      <c r="G229" s="425">
        <v>0</v>
      </c>
      <c r="H229" s="425">
        <v>0</v>
      </c>
      <c r="I229" s="425">
        <v>0</v>
      </c>
      <c r="J229" s="425">
        <v>0</v>
      </c>
      <c r="K229" s="425">
        <v>0</v>
      </c>
      <c r="L229" s="425">
        <v>0</v>
      </c>
      <c r="M229" s="425">
        <v>0</v>
      </c>
      <c r="N229" s="425">
        <v>0</v>
      </c>
      <c r="O229" s="425">
        <v>0</v>
      </c>
      <c r="P229" s="425">
        <v>0</v>
      </c>
      <c r="Q229" s="425">
        <v>0</v>
      </c>
      <c r="R229" s="425">
        <v>0</v>
      </c>
      <c r="S229" s="436">
        <v>0</v>
      </c>
      <c r="T229" s="426">
        <v>0</v>
      </c>
    </row>
    <row r="230" spans="1:20" ht="15" x14ac:dyDescent="0.25">
      <c r="A230" s="423" t="s">
        <v>1366</v>
      </c>
      <c r="B230" s="424" t="s">
        <v>1352</v>
      </c>
      <c r="C230" s="425">
        <v>0</v>
      </c>
      <c r="D230" s="425">
        <v>0</v>
      </c>
      <c r="E230" s="425">
        <v>0</v>
      </c>
      <c r="F230" s="425">
        <v>0</v>
      </c>
      <c r="G230" s="425">
        <v>0</v>
      </c>
      <c r="H230" s="425">
        <v>0</v>
      </c>
      <c r="I230" s="425">
        <v>0</v>
      </c>
      <c r="J230" s="425">
        <v>0</v>
      </c>
      <c r="K230" s="425">
        <v>0</v>
      </c>
      <c r="L230" s="425">
        <v>0</v>
      </c>
      <c r="M230" s="425">
        <v>0</v>
      </c>
      <c r="N230" s="425">
        <v>0</v>
      </c>
      <c r="O230" s="425">
        <v>0</v>
      </c>
      <c r="P230" s="425">
        <v>0</v>
      </c>
      <c r="Q230" s="425">
        <v>0</v>
      </c>
      <c r="R230" s="425">
        <v>0</v>
      </c>
      <c r="S230" s="436">
        <v>0</v>
      </c>
      <c r="T230" s="426">
        <v>0</v>
      </c>
    </row>
    <row r="231" spans="1:20" ht="15" x14ac:dyDescent="0.25">
      <c r="A231" s="423" t="s">
        <v>1366</v>
      </c>
      <c r="B231" s="424" t="s">
        <v>1353</v>
      </c>
      <c r="C231" s="425">
        <v>0</v>
      </c>
      <c r="D231" s="425">
        <v>0</v>
      </c>
      <c r="E231" s="425">
        <v>0</v>
      </c>
      <c r="F231" s="425">
        <v>0</v>
      </c>
      <c r="G231" s="425">
        <v>0</v>
      </c>
      <c r="H231" s="425">
        <v>0</v>
      </c>
      <c r="I231" s="425">
        <v>0</v>
      </c>
      <c r="J231" s="425">
        <v>0</v>
      </c>
      <c r="K231" s="425">
        <v>0</v>
      </c>
      <c r="L231" s="425">
        <v>0</v>
      </c>
      <c r="M231" s="425">
        <v>0</v>
      </c>
      <c r="N231" s="425">
        <v>0</v>
      </c>
      <c r="O231" s="425">
        <v>0</v>
      </c>
      <c r="P231" s="425">
        <v>0</v>
      </c>
      <c r="Q231" s="425">
        <v>0</v>
      </c>
      <c r="R231" s="425">
        <v>0</v>
      </c>
      <c r="S231" s="436">
        <v>0</v>
      </c>
      <c r="T231" s="426">
        <v>0</v>
      </c>
    </row>
    <row r="232" spans="1:20" ht="15" x14ac:dyDescent="0.25">
      <c r="A232" s="423" t="s">
        <v>1366</v>
      </c>
      <c r="B232" s="424" t="s">
        <v>1354</v>
      </c>
      <c r="C232" s="425">
        <v>0</v>
      </c>
      <c r="D232" s="425">
        <v>0</v>
      </c>
      <c r="E232" s="425">
        <v>0</v>
      </c>
      <c r="F232" s="425">
        <v>0</v>
      </c>
      <c r="G232" s="425">
        <v>0</v>
      </c>
      <c r="H232" s="425">
        <v>0</v>
      </c>
      <c r="I232" s="425">
        <v>0</v>
      </c>
      <c r="J232" s="425">
        <v>0</v>
      </c>
      <c r="K232" s="425">
        <v>0</v>
      </c>
      <c r="L232" s="425">
        <v>0</v>
      </c>
      <c r="M232" s="425">
        <v>0</v>
      </c>
      <c r="N232" s="425">
        <v>0</v>
      </c>
      <c r="O232" s="425">
        <v>0</v>
      </c>
      <c r="P232" s="425">
        <v>0</v>
      </c>
      <c r="Q232" s="425">
        <v>0</v>
      </c>
      <c r="R232" s="425">
        <v>0</v>
      </c>
      <c r="S232" s="436">
        <v>0</v>
      </c>
      <c r="T232" s="426">
        <v>0</v>
      </c>
    </row>
    <row r="233" spans="1:20" ht="15" x14ac:dyDescent="0.25">
      <c r="A233" s="423" t="s">
        <v>1359</v>
      </c>
      <c r="B233" s="424" t="s">
        <v>1355</v>
      </c>
      <c r="C233" s="425">
        <v>0</v>
      </c>
      <c r="D233" s="425">
        <v>0</v>
      </c>
      <c r="E233" s="425">
        <v>0</v>
      </c>
      <c r="F233" s="425">
        <v>0</v>
      </c>
      <c r="G233" s="425">
        <v>0</v>
      </c>
      <c r="H233" s="425">
        <v>0</v>
      </c>
      <c r="I233" s="425">
        <v>0</v>
      </c>
      <c r="J233" s="425">
        <v>0</v>
      </c>
      <c r="K233" s="425">
        <v>0</v>
      </c>
      <c r="L233" s="425">
        <v>0</v>
      </c>
      <c r="M233" s="425">
        <v>0</v>
      </c>
      <c r="N233" s="425">
        <v>0</v>
      </c>
      <c r="O233" s="425">
        <v>0</v>
      </c>
      <c r="P233" s="425">
        <v>0</v>
      </c>
      <c r="Q233" s="425">
        <v>0</v>
      </c>
      <c r="R233" s="425">
        <v>0</v>
      </c>
      <c r="S233" s="436">
        <v>0</v>
      </c>
      <c r="T233" s="426">
        <v>0</v>
      </c>
    </row>
    <row r="234" spans="1:20" ht="15.75" thickBot="1" x14ac:dyDescent="0.3">
      <c r="A234" s="423"/>
      <c r="B234" s="427" t="s">
        <v>1356</v>
      </c>
      <c r="C234" s="505">
        <v>0</v>
      </c>
      <c r="D234" s="504">
        <v>0</v>
      </c>
      <c r="E234" s="504">
        <v>0</v>
      </c>
      <c r="F234" s="504">
        <v>0</v>
      </c>
      <c r="G234" s="504">
        <v>0</v>
      </c>
      <c r="H234" s="504">
        <v>0</v>
      </c>
      <c r="I234" s="504">
        <v>0</v>
      </c>
      <c r="J234" s="504">
        <v>0</v>
      </c>
      <c r="K234" s="504">
        <v>0</v>
      </c>
      <c r="L234" s="504">
        <v>0</v>
      </c>
      <c r="M234" s="504">
        <v>0</v>
      </c>
      <c r="N234" s="504">
        <v>0</v>
      </c>
      <c r="O234" s="504">
        <v>0</v>
      </c>
      <c r="P234" s="504">
        <v>0</v>
      </c>
      <c r="Q234" s="504">
        <v>0</v>
      </c>
      <c r="R234" s="504">
        <v>0</v>
      </c>
      <c r="S234" s="505">
        <v>0</v>
      </c>
      <c r="T234" s="506">
        <v>0</v>
      </c>
    </row>
    <row r="235" spans="1:20" ht="15" x14ac:dyDescent="0.25">
      <c r="A235" s="419" t="s">
        <v>1367</v>
      </c>
      <c r="B235" s="420" t="s">
        <v>1464</v>
      </c>
      <c r="C235" s="425">
        <v>844978797.96999896</v>
      </c>
      <c r="D235" s="425">
        <v>619241002.22999918</v>
      </c>
      <c r="E235" s="425">
        <v>840110403.76999915</v>
      </c>
      <c r="F235" s="425">
        <v>1257610850.4099991</v>
      </c>
      <c r="G235" s="425">
        <v>1693987172.3400023</v>
      </c>
      <c r="H235" s="425">
        <v>2127854026.2600048</v>
      </c>
      <c r="I235" s="425">
        <v>2625375732.9000087</v>
      </c>
      <c r="J235" s="425">
        <v>2807766335.1299925</v>
      </c>
      <c r="K235" s="425">
        <v>2557137886.3400002</v>
      </c>
      <c r="L235" s="421">
        <v>2162674952.7200041</v>
      </c>
      <c r="M235" s="421">
        <v>1714000984.0799975</v>
      </c>
      <c r="N235" s="425">
        <v>1037647273.260003</v>
      </c>
      <c r="O235" s="425">
        <v>855642318.91999912</v>
      </c>
      <c r="P235" s="425">
        <v>212049310.68000007</v>
      </c>
      <c r="Q235" s="425">
        <v>45106914.329999998</v>
      </c>
      <c r="R235" s="425">
        <v>2600997.71</v>
      </c>
      <c r="S235" s="436">
        <v>21403784959.050011</v>
      </c>
      <c r="T235" s="426">
        <v>0.53696890799785324</v>
      </c>
    </row>
    <row r="236" spans="1:20" ht="15" x14ac:dyDescent="0.25">
      <c r="A236" s="423" t="s">
        <v>1367</v>
      </c>
      <c r="B236" s="424" t="s">
        <v>1352</v>
      </c>
      <c r="C236" s="425">
        <v>844959557.95999897</v>
      </c>
      <c r="D236" s="425">
        <v>619185976.97999918</v>
      </c>
      <c r="E236" s="425">
        <v>839928092.48999918</v>
      </c>
      <c r="F236" s="425">
        <v>1257030233.4499991</v>
      </c>
      <c r="G236" s="425">
        <v>1693642470.9900022</v>
      </c>
      <c r="H236" s="425">
        <v>2127502615.9300048</v>
      </c>
      <c r="I236" s="425">
        <v>2624208537.7100086</v>
      </c>
      <c r="J236" s="425">
        <v>2806070360.3999925</v>
      </c>
      <c r="K236" s="425">
        <v>2554953118.7600002</v>
      </c>
      <c r="L236" s="425">
        <v>2162370414.9400039</v>
      </c>
      <c r="M236" s="425">
        <v>1712977620.3699975</v>
      </c>
      <c r="N236" s="425">
        <v>1036970335.090003</v>
      </c>
      <c r="O236" s="425">
        <v>855642318.91999912</v>
      </c>
      <c r="P236" s="425">
        <v>212049310.68000007</v>
      </c>
      <c r="Q236" s="425">
        <v>45106914.329999998</v>
      </c>
      <c r="R236" s="425">
        <v>2600997.71</v>
      </c>
      <c r="S236" s="436">
        <v>21395198876.710011</v>
      </c>
      <c r="T236" s="426">
        <v>0.99959885214898081</v>
      </c>
    </row>
    <row r="237" spans="1:20" ht="15" x14ac:dyDescent="0.25">
      <c r="A237" s="423" t="s">
        <v>1367</v>
      </c>
      <c r="B237" s="424" t="s">
        <v>1353</v>
      </c>
      <c r="C237" s="425">
        <v>19240.009999999998</v>
      </c>
      <c r="D237" s="425">
        <v>55025.25</v>
      </c>
      <c r="E237" s="425">
        <v>182311.28</v>
      </c>
      <c r="F237" s="425">
        <v>580616.95999999996</v>
      </c>
      <c r="G237" s="425">
        <v>170314.68</v>
      </c>
      <c r="H237" s="425">
        <v>351410.32999999996</v>
      </c>
      <c r="I237" s="425">
        <v>517493.86</v>
      </c>
      <c r="J237" s="425">
        <v>1509932.3400000003</v>
      </c>
      <c r="K237" s="425">
        <v>1937175.68</v>
      </c>
      <c r="L237" s="425">
        <v>126566.13</v>
      </c>
      <c r="M237" s="425">
        <v>1023363.71</v>
      </c>
      <c r="N237" s="425">
        <v>676938.16999999993</v>
      </c>
      <c r="O237" s="425">
        <v>0</v>
      </c>
      <c r="P237" s="425">
        <v>0</v>
      </c>
      <c r="Q237" s="425">
        <v>0</v>
      </c>
      <c r="R237" s="425">
        <v>0</v>
      </c>
      <c r="S237" s="436">
        <v>7150388.3999999994</v>
      </c>
      <c r="T237" s="426">
        <v>3.3407121281026753E-4</v>
      </c>
    </row>
    <row r="238" spans="1:20" ht="15" x14ac:dyDescent="0.25">
      <c r="A238" s="423" t="s">
        <v>1367</v>
      </c>
      <c r="B238" s="424" t="s">
        <v>1354</v>
      </c>
      <c r="C238" s="425">
        <v>0</v>
      </c>
      <c r="D238" s="425">
        <v>0</v>
      </c>
      <c r="E238" s="425">
        <v>0</v>
      </c>
      <c r="F238" s="425">
        <v>0</v>
      </c>
      <c r="G238" s="425">
        <v>174386.67</v>
      </c>
      <c r="H238" s="425">
        <v>0</v>
      </c>
      <c r="I238" s="425">
        <v>649701.32999999996</v>
      </c>
      <c r="J238" s="425">
        <v>186042.39</v>
      </c>
      <c r="K238" s="425">
        <v>247591.9</v>
      </c>
      <c r="L238" s="425">
        <v>177971.65</v>
      </c>
      <c r="M238" s="425">
        <v>0</v>
      </c>
      <c r="N238" s="425">
        <v>0</v>
      </c>
      <c r="O238" s="425">
        <v>0</v>
      </c>
      <c r="P238" s="425">
        <v>0</v>
      </c>
      <c r="Q238" s="425">
        <v>0</v>
      </c>
      <c r="R238" s="425">
        <v>0</v>
      </c>
      <c r="S238" s="436">
        <v>1435693.94</v>
      </c>
      <c r="T238" s="426">
        <v>6.7076638208933028E-5</v>
      </c>
    </row>
    <row r="239" spans="1:20" ht="15" x14ac:dyDescent="0.25">
      <c r="A239" s="423" t="s">
        <v>1359</v>
      </c>
      <c r="B239" s="424" t="s">
        <v>1355</v>
      </c>
      <c r="C239" s="425">
        <v>0</v>
      </c>
      <c r="D239" s="425">
        <v>0</v>
      </c>
      <c r="E239" s="425">
        <v>0</v>
      </c>
      <c r="F239" s="425">
        <v>0</v>
      </c>
      <c r="G239" s="425">
        <v>0</v>
      </c>
      <c r="H239" s="425">
        <v>0</v>
      </c>
      <c r="I239" s="425">
        <v>0</v>
      </c>
      <c r="J239" s="425">
        <v>0</v>
      </c>
      <c r="K239" s="425">
        <v>0</v>
      </c>
      <c r="L239" s="425">
        <v>0</v>
      </c>
      <c r="M239" s="425">
        <v>0</v>
      </c>
      <c r="N239" s="425">
        <v>0</v>
      </c>
      <c r="O239" s="425">
        <v>0</v>
      </c>
      <c r="P239" s="425">
        <v>0</v>
      </c>
      <c r="Q239" s="425">
        <v>0</v>
      </c>
      <c r="R239" s="425">
        <v>0</v>
      </c>
      <c r="S239" s="436">
        <v>0</v>
      </c>
      <c r="T239" s="426">
        <v>0</v>
      </c>
    </row>
    <row r="240" spans="1:20" ht="15.75" thickBot="1" x14ac:dyDescent="0.3">
      <c r="A240" s="423"/>
      <c r="B240" s="427" t="s">
        <v>1356</v>
      </c>
      <c r="C240" s="504">
        <v>0</v>
      </c>
      <c r="D240" s="504">
        <v>0</v>
      </c>
      <c r="E240" s="504">
        <v>0</v>
      </c>
      <c r="F240" s="504">
        <v>0</v>
      </c>
      <c r="G240" s="504">
        <v>0</v>
      </c>
      <c r="H240" s="504">
        <v>0</v>
      </c>
      <c r="I240" s="504">
        <v>0</v>
      </c>
      <c r="J240" s="504">
        <v>0</v>
      </c>
      <c r="K240" s="504">
        <v>0</v>
      </c>
      <c r="L240" s="504">
        <v>0</v>
      </c>
      <c r="M240" s="504">
        <v>0</v>
      </c>
      <c r="N240" s="504">
        <v>0</v>
      </c>
      <c r="O240" s="504">
        <v>0</v>
      </c>
      <c r="P240" s="504">
        <v>0</v>
      </c>
      <c r="Q240" s="504">
        <v>0</v>
      </c>
      <c r="R240" s="504">
        <v>0</v>
      </c>
      <c r="S240" s="505">
        <v>0</v>
      </c>
      <c r="T240" s="506">
        <v>0</v>
      </c>
    </row>
    <row r="241" spans="1:20" ht="15" x14ac:dyDescent="0.25">
      <c r="A241" s="419" t="s">
        <v>1368</v>
      </c>
      <c r="B241" s="420" t="s">
        <v>1464</v>
      </c>
      <c r="C241" s="425">
        <v>3167677.5899999989</v>
      </c>
      <c r="D241" s="425">
        <v>2004410.7099999995</v>
      </c>
      <c r="E241" s="425">
        <v>2032171.8699999999</v>
      </c>
      <c r="F241" s="425">
        <v>3720966.73</v>
      </c>
      <c r="G241" s="425">
        <v>6044482.5500000007</v>
      </c>
      <c r="H241" s="425">
        <v>8943501.9600000028</v>
      </c>
      <c r="I241" s="425">
        <v>13953134.26</v>
      </c>
      <c r="J241" s="425">
        <v>19638411.200000007</v>
      </c>
      <c r="K241" s="425">
        <v>13943318.620000003</v>
      </c>
      <c r="L241" s="425">
        <v>8653846.8200000003</v>
      </c>
      <c r="M241" s="425">
        <v>6907669.5</v>
      </c>
      <c r="N241" s="425">
        <v>2385624.4799999995</v>
      </c>
      <c r="O241" s="425">
        <v>2523204.6</v>
      </c>
      <c r="P241" s="425">
        <v>0</v>
      </c>
      <c r="Q241" s="425">
        <v>0</v>
      </c>
      <c r="R241" s="425">
        <v>0</v>
      </c>
      <c r="S241" s="436">
        <v>93918420.890000001</v>
      </c>
      <c r="T241" s="426">
        <v>2.3561847590354607E-3</v>
      </c>
    </row>
    <row r="242" spans="1:20" ht="15" x14ac:dyDescent="0.25">
      <c r="A242" s="423" t="s">
        <v>1368</v>
      </c>
      <c r="B242" s="424" t="s">
        <v>1352</v>
      </c>
      <c r="C242" s="425">
        <v>3167677.5899999989</v>
      </c>
      <c r="D242" s="425">
        <v>2004410.7099999995</v>
      </c>
      <c r="E242" s="425">
        <v>2032171.8699999999</v>
      </c>
      <c r="F242" s="425">
        <v>3720966.73</v>
      </c>
      <c r="G242" s="425">
        <v>6044482.5500000007</v>
      </c>
      <c r="H242" s="425">
        <v>8943501.9600000028</v>
      </c>
      <c r="I242" s="425">
        <v>13953134.26</v>
      </c>
      <c r="J242" s="425">
        <v>19638411.200000007</v>
      </c>
      <c r="K242" s="425">
        <v>13943318.620000003</v>
      </c>
      <c r="L242" s="425">
        <v>8653846.8200000003</v>
      </c>
      <c r="M242" s="425">
        <v>6907669.5</v>
      </c>
      <c r="N242" s="425">
        <v>2385624.4799999995</v>
      </c>
      <c r="O242" s="425">
        <v>2523204.6</v>
      </c>
      <c r="P242" s="425">
        <v>0</v>
      </c>
      <c r="Q242" s="425">
        <v>0</v>
      </c>
      <c r="R242" s="425">
        <v>0</v>
      </c>
      <c r="S242" s="436">
        <v>93918420.890000001</v>
      </c>
      <c r="T242" s="426">
        <v>1</v>
      </c>
    </row>
    <row r="243" spans="1:20" ht="15" x14ac:dyDescent="0.25">
      <c r="A243" s="423" t="s">
        <v>1368</v>
      </c>
      <c r="B243" s="424" t="s">
        <v>1353</v>
      </c>
      <c r="C243" s="425">
        <v>0</v>
      </c>
      <c r="D243" s="425">
        <v>0</v>
      </c>
      <c r="E243" s="425">
        <v>0</v>
      </c>
      <c r="F243" s="425">
        <v>0</v>
      </c>
      <c r="G243" s="425">
        <v>0</v>
      </c>
      <c r="H243" s="425">
        <v>0</v>
      </c>
      <c r="I243" s="425">
        <v>0</v>
      </c>
      <c r="J243" s="425">
        <v>0</v>
      </c>
      <c r="K243" s="425">
        <v>0</v>
      </c>
      <c r="L243" s="425">
        <v>0</v>
      </c>
      <c r="M243" s="425">
        <v>0</v>
      </c>
      <c r="N243" s="425">
        <v>0</v>
      </c>
      <c r="O243" s="425">
        <v>0</v>
      </c>
      <c r="P243" s="425">
        <v>0</v>
      </c>
      <c r="Q243" s="425">
        <v>0</v>
      </c>
      <c r="R243" s="425">
        <v>0</v>
      </c>
      <c r="S243" s="436">
        <v>0</v>
      </c>
      <c r="T243" s="426">
        <v>0</v>
      </c>
    </row>
    <row r="244" spans="1:20" ht="15" x14ac:dyDescent="0.25">
      <c r="A244" s="423" t="s">
        <v>1368</v>
      </c>
      <c r="B244" s="424" t="s">
        <v>1354</v>
      </c>
      <c r="C244" s="425">
        <v>0</v>
      </c>
      <c r="D244" s="425">
        <v>0</v>
      </c>
      <c r="E244" s="425">
        <v>0</v>
      </c>
      <c r="F244" s="425">
        <v>0</v>
      </c>
      <c r="G244" s="425">
        <v>0</v>
      </c>
      <c r="H244" s="425">
        <v>0</v>
      </c>
      <c r="I244" s="425">
        <v>0</v>
      </c>
      <c r="J244" s="425">
        <v>0</v>
      </c>
      <c r="K244" s="425">
        <v>0</v>
      </c>
      <c r="L244" s="425">
        <v>0</v>
      </c>
      <c r="M244" s="425">
        <v>0</v>
      </c>
      <c r="N244" s="425">
        <v>0</v>
      </c>
      <c r="O244" s="425">
        <v>0</v>
      </c>
      <c r="P244" s="425">
        <v>0</v>
      </c>
      <c r="Q244" s="425">
        <v>0</v>
      </c>
      <c r="R244" s="425">
        <v>0</v>
      </c>
      <c r="S244" s="436">
        <v>0</v>
      </c>
      <c r="T244" s="426">
        <v>0</v>
      </c>
    </row>
    <row r="245" spans="1:20" ht="15" x14ac:dyDescent="0.25">
      <c r="A245" s="423" t="s">
        <v>1359</v>
      </c>
      <c r="B245" s="424" t="s">
        <v>1355</v>
      </c>
      <c r="C245" s="425">
        <v>0</v>
      </c>
      <c r="D245" s="425">
        <v>0</v>
      </c>
      <c r="E245" s="425">
        <v>0</v>
      </c>
      <c r="F245" s="425">
        <v>0</v>
      </c>
      <c r="G245" s="425">
        <v>0</v>
      </c>
      <c r="H245" s="425">
        <v>0</v>
      </c>
      <c r="I245" s="425">
        <v>0</v>
      </c>
      <c r="J245" s="425">
        <v>0</v>
      </c>
      <c r="K245" s="425">
        <v>0</v>
      </c>
      <c r="L245" s="425">
        <v>0</v>
      </c>
      <c r="M245" s="425">
        <v>0</v>
      </c>
      <c r="N245" s="425">
        <v>0</v>
      </c>
      <c r="O245" s="425">
        <v>0</v>
      </c>
      <c r="P245" s="425">
        <v>0</v>
      </c>
      <c r="Q245" s="425">
        <v>0</v>
      </c>
      <c r="R245" s="425">
        <v>0</v>
      </c>
      <c r="S245" s="436">
        <v>0</v>
      </c>
      <c r="T245" s="426">
        <v>0</v>
      </c>
    </row>
    <row r="246" spans="1:20" ht="15.75" thickBot="1" x14ac:dyDescent="0.3">
      <c r="A246" s="423"/>
      <c r="B246" s="427" t="s">
        <v>1356</v>
      </c>
      <c r="C246" s="504">
        <v>0</v>
      </c>
      <c r="D246" s="504">
        <v>0</v>
      </c>
      <c r="E246" s="504">
        <v>0</v>
      </c>
      <c r="F246" s="504">
        <v>0</v>
      </c>
      <c r="G246" s="504">
        <v>0</v>
      </c>
      <c r="H246" s="504">
        <v>0</v>
      </c>
      <c r="I246" s="504">
        <v>0</v>
      </c>
      <c r="J246" s="504">
        <v>0</v>
      </c>
      <c r="K246" s="504">
        <v>0</v>
      </c>
      <c r="L246" s="504">
        <v>0</v>
      </c>
      <c r="M246" s="504">
        <v>0</v>
      </c>
      <c r="N246" s="504">
        <v>0</v>
      </c>
      <c r="O246" s="504">
        <v>0</v>
      </c>
      <c r="P246" s="504">
        <v>0</v>
      </c>
      <c r="Q246" s="504">
        <v>0</v>
      </c>
      <c r="R246" s="504">
        <v>0</v>
      </c>
      <c r="S246" s="505">
        <v>0</v>
      </c>
      <c r="T246" s="506">
        <v>0</v>
      </c>
    </row>
    <row r="247" spans="1:20" ht="15" x14ac:dyDescent="0.25">
      <c r="A247" s="429" t="s">
        <v>1369</v>
      </c>
      <c r="B247" s="420" t="s">
        <v>1464</v>
      </c>
      <c r="C247" s="425">
        <v>67418512.569999933</v>
      </c>
      <c r="D247" s="425">
        <v>50458819.219999991</v>
      </c>
      <c r="E247" s="425">
        <v>68393879.989999965</v>
      </c>
      <c r="F247" s="425">
        <v>99974508.060000047</v>
      </c>
      <c r="G247" s="425">
        <v>118117508.4499999</v>
      </c>
      <c r="H247" s="425">
        <v>158400556.48000008</v>
      </c>
      <c r="I247" s="425">
        <v>214976003.85999998</v>
      </c>
      <c r="J247" s="425">
        <v>266756360.27000025</v>
      </c>
      <c r="K247" s="425">
        <v>337161946.43000066</v>
      </c>
      <c r="L247" s="425">
        <v>407171890.05999899</v>
      </c>
      <c r="M247" s="425">
        <v>514392073.25000066</v>
      </c>
      <c r="N247" s="425">
        <v>418450255.15999961</v>
      </c>
      <c r="O247" s="425">
        <v>129299361.08999988</v>
      </c>
      <c r="P247" s="425">
        <v>11637040.969999999</v>
      </c>
      <c r="Q247" s="425">
        <v>1900841.46</v>
      </c>
      <c r="R247" s="425">
        <v>472739.81999999995</v>
      </c>
      <c r="S247" s="436">
        <v>2864982297.1399999</v>
      </c>
      <c r="T247" s="426">
        <v>7.1875437847639806E-2</v>
      </c>
    </row>
    <row r="248" spans="1:20" ht="15" x14ac:dyDescent="0.25">
      <c r="A248" s="423" t="s">
        <v>1369</v>
      </c>
      <c r="B248" s="424" t="s">
        <v>1352</v>
      </c>
      <c r="C248" s="425">
        <v>67418512.569999933</v>
      </c>
      <c r="D248" s="425">
        <v>50301341.899999991</v>
      </c>
      <c r="E248" s="425">
        <v>68393879.989999965</v>
      </c>
      <c r="F248" s="425">
        <v>99974508.060000047</v>
      </c>
      <c r="G248" s="425">
        <v>118117508.4499999</v>
      </c>
      <c r="H248" s="425">
        <v>158400556.48000008</v>
      </c>
      <c r="I248" s="425">
        <v>214842748.32999998</v>
      </c>
      <c r="J248" s="425">
        <v>266756360.27000025</v>
      </c>
      <c r="K248" s="425">
        <v>337036307.98000067</v>
      </c>
      <c r="L248" s="425">
        <v>406986703.77999902</v>
      </c>
      <c r="M248" s="425">
        <v>514392073.25000066</v>
      </c>
      <c r="N248" s="425">
        <v>417736272.4199996</v>
      </c>
      <c r="O248" s="425">
        <v>129299361.08999988</v>
      </c>
      <c r="P248" s="425">
        <v>11637040.969999999</v>
      </c>
      <c r="Q248" s="425">
        <v>1900841.46</v>
      </c>
      <c r="R248" s="425">
        <v>472739.81999999995</v>
      </c>
      <c r="S248" s="436">
        <v>2863666756.8199997</v>
      </c>
      <c r="T248" s="426">
        <v>0.99954082078576423</v>
      </c>
    </row>
    <row r="249" spans="1:20" ht="15" x14ac:dyDescent="0.25">
      <c r="A249" s="423" t="s">
        <v>1369</v>
      </c>
      <c r="B249" s="424" t="s">
        <v>1353</v>
      </c>
      <c r="C249" s="425">
        <v>0</v>
      </c>
      <c r="D249" s="425">
        <v>157477.32</v>
      </c>
      <c r="E249" s="425">
        <v>0</v>
      </c>
      <c r="F249" s="425">
        <v>0</v>
      </c>
      <c r="G249" s="425">
        <v>0</v>
      </c>
      <c r="H249" s="425">
        <v>0</v>
      </c>
      <c r="I249" s="425">
        <v>133255.53</v>
      </c>
      <c r="J249" s="425">
        <v>0</v>
      </c>
      <c r="K249" s="425">
        <v>125638.45</v>
      </c>
      <c r="L249" s="425">
        <v>185186.28</v>
      </c>
      <c r="M249" s="425">
        <v>0</v>
      </c>
      <c r="N249" s="425">
        <v>713982.74</v>
      </c>
      <c r="O249" s="425">
        <v>0</v>
      </c>
      <c r="P249" s="425">
        <v>0</v>
      </c>
      <c r="Q249" s="425">
        <v>0</v>
      </c>
      <c r="R249" s="425">
        <v>0</v>
      </c>
      <c r="S249" s="436">
        <v>1315540.3199999998</v>
      </c>
      <c r="T249" s="426">
        <v>4.591792142357223E-4</v>
      </c>
    </row>
    <row r="250" spans="1:20" ht="15" x14ac:dyDescent="0.25">
      <c r="A250" s="423" t="s">
        <v>1369</v>
      </c>
      <c r="B250" s="424" t="s">
        <v>1354</v>
      </c>
      <c r="C250" s="425">
        <v>0</v>
      </c>
      <c r="D250" s="425">
        <v>0</v>
      </c>
      <c r="E250" s="425">
        <v>0</v>
      </c>
      <c r="F250" s="425">
        <v>0</v>
      </c>
      <c r="G250" s="425">
        <v>0</v>
      </c>
      <c r="H250" s="425">
        <v>0</v>
      </c>
      <c r="I250" s="425">
        <v>0</v>
      </c>
      <c r="J250" s="425">
        <v>0</v>
      </c>
      <c r="K250" s="425">
        <v>0</v>
      </c>
      <c r="L250" s="425">
        <v>0</v>
      </c>
      <c r="M250" s="425">
        <v>0</v>
      </c>
      <c r="N250" s="425">
        <v>0</v>
      </c>
      <c r="O250" s="425">
        <v>0</v>
      </c>
      <c r="P250" s="425">
        <v>0</v>
      </c>
      <c r="Q250" s="425">
        <v>0</v>
      </c>
      <c r="R250" s="425">
        <v>0</v>
      </c>
      <c r="S250" s="436">
        <v>0</v>
      </c>
      <c r="T250" s="426">
        <v>0</v>
      </c>
    </row>
    <row r="251" spans="1:20" ht="15" x14ac:dyDescent="0.25">
      <c r="A251" s="423" t="s">
        <v>1359</v>
      </c>
      <c r="B251" s="424" t="s">
        <v>1355</v>
      </c>
      <c r="C251" s="425">
        <v>0</v>
      </c>
      <c r="D251" s="425">
        <v>0</v>
      </c>
      <c r="E251" s="425">
        <v>0</v>
      </c>
      <c r="F251" s="425">
        <v>0</v>
      </c>
      <c r="G251" s="425">
        <v>0</v>
      </c>
      <c r="H251" s="425">
        <v>0</v>
      </c>
      <c r="I251" s="425">
        <v>0</v>
      </c>
      <c r="J251" s="425">
        <v>0</v>
      </c>
      <c r="K251" s="425">
        <v>0</v>
      </c>
      <c r="L251" s="425">
        <v>0</v>
      </c>
      <c r="M251" s="425">
        <v>0</v>
      </c>
      <c r="N251" s="425">
        <v>0</v>
      </c>
      <c r="O251" s="425">
        <v>0</v>
      </c>
      <c r="P251" s="425">
        <v>0</v>
      </c>
      <c r="Q251" s="425">
        <v>0</v>
      </c>
      <c r="R251" s="425">
        <v>0</v>
      </c>
      <c r="S251" s="436">
        <v>0</v>
      </c>
      <c r="T251" s="426">
        <v>0</v>
      </c>
    </row>
    <row r="252" spans="1:20" ht="15.75" thickBot="1" x14ac:dyDescent="0.3">
      <c r="A252" s="423"/>
      <c r="B252" s="427" t="s">
        <v>1356</v>
      </c>
      <c r="C252" s="504">
        <v>0</v>
      </c>
      <c r="D252" s="504">
        <v>0</v>
      </c>
      <c r="E252" s="504">
        <v>0</v>
      </c>
      <c r="F252" s="504">
        <v>0</v>
      </c>
      <c r="G252" s="504">
        <v>0</v>
      </c>
      <c r="H252" s="504">
        <v>0</v>
      </c>
      <c r="I252" s="504">
        <v>0</v>
      </c>
      <c r="J252" s="504">
        <v>0</v>
      </c>
      <c r="K252" s="504">
        <v>0</v>
      </c>
      <c r="L252" s="504">
        <v>0</v>
      </c>
      <c r="M252" s="504">
        <v>0</v>
      </c>
      <c r="N252" s="504">
        <v>0</v>
      </c>
      <c r="O252" s="504">
        <v>0</v>
      </c>
      <c r="P252" s="504">
        <v>0</v>
      </c>
      <c r="Q252" s="504">
        <v>0</v>
      </c>
      <c r="R252" s="504">
        <v>0</v>
      </c>
      <c r="S252" s="505">
        <v>0</v>
      </c>
      <c r="T252" s="506">
        <v>0</v>
      </c>
    </row>
    <row r="253" spans="1:20" ht="15" x14ac:dyDescent="0.25">
      <c r="A253" s="419" t="s">
        <v>1370</v>
      </c>
      <c r="B253" s="420" t="s">
        <v>1464</v>
      </c>
      <c r="C253" s="425">
        <v>19378024.899999999</v>
      </c>
      <c r="D253" s="425">
        <v>14709725.000000006</v>
      </c>
      <c r="E253" s="425">
        <v>22046167.980000027</v>
      </c>
      <c r="F253" s="425">
        <v>29479037.919999998</v>
      </c>
      <c r="G253" s="425">
        <v>48009194.430000015</v>
      </c>
      <c r="H253" s="425">
        <v>64049741.280000009</v>
      </c>
      <c r="I253" s="425">
        <v>97161548.789999932</v>
      </c>
      <c r="J253" s="425">
        <v>192861146.95000002</v>
      </c>
      <c r="K253" s="425">
        <v>203615899.92999998</v>
      </c>
      <c r="L253" s="425">
        <v>117273597.03000009</v>
      </c>
      <c r="M253" s="425">
        <v>96668956.439999893</v>
      </c>
      <c r="N253" s="425">
        <v>47484730.069999985</v>
      </c>
      <c r="O253" s="425">
        <v>28207715.110000011</v>
      </c>
      <c r="P253" s="425">
        <v>291270.28999999998</v>
      </c>
      <c r="Q253" s="425">
        <v>0</v>
      </c>
      <c r="R253" s="425">
        <v>0</v>
      </c>
      <c r="S253" s="436">
        <v>981236756.11999989</v>
      </c>
      <c r="T253" s="426">
        <v>2.4616843723162592E-2</v>
      </c>
    </row>
    <row r="254" spans="1:20" ht="15" x14ac:dyDescent="0.25">
      <c r="A254" s="423" t="s">
        <v>1370</v>
      </c>
      <c r="B254" s="424" t="s">
        <v>1352</v>
      </c>
      <c r="C254" s="425">
        <v>19350405.359999999</v>
      </c>
      <c r="D254" s="425">
        <v>14709725.000000006</v>
      </c>
      <c r="E254" s="425">
        <v>22046167.980000027</v>
      </c>
      <c r="F254" s="425">
        <v>29479037.919999998</v>
      </c>
      <c r="G254" s="425">
        <v>48009194.430000015</v>
      </c>
      <c r="H254" s="425">
        <v>63946926.690000005</v>
      </c>
      <c r="I254" s="425">
        <v>97161548.789999932</v>
      </c>
      <c r="J254" s="425">
        <v>192524463.58000001</v>
      </c>
      <c r="K254" s="425">
        <v>203156739.82999998</v>
      </c>
      <c r="L254" s="425">
        <v>117118467.74000008</v>
      </c>
      <c r="M254" s="425">
        <v>96668956.439999893</v>
      </c>
      <c r="N254" s="425">
        <v>47484730.069999985</v>
      </c>
      <c r="O254" s="425">
        <v>28207715.110000011</v>
      </c>
      <c r="P254" s="425">
        <v>291270.28999999998</v>
      </c>
      <c r="Q254" s="425">
        <v>0</v>
      </c>
      <c r="R254" s="425">
        <v>0</v>
      </c>
      <c r="S254" s="436">
        <v>980155349.2299999</v>
      </c>
      <c r="T254" s="426">
        <v>0.99889791440928477</v>
      </c>
    </row>
    <row r="255" spans="1:20" ht="15" x14ac:dyDescent="0.25">
      <c r="A255" s="423" t="s">
        <v>1370</v>
      </c>
      <c r="B255" s="424" t="s">
        <v>1353</v>
      </c>
      <c r="C255" s="425">
        <v>27619.54</v>
      </c>
      <c r="D255" s="425">
        <v>0</v>
      </c>
      <c r="E255" s="425">
        <v>0</v>
      </c>
      <c r="F255" s="425">
        <v>0</v>
      </c>
      <c r="G255" s="425">
        <v>0</v>
      </c>
      <c r="H255" s="425">
        <v>102814.59</v>
      </c>
      <c r="I255" s="425">
        <v>0</v>
      </c>
      <c r="J255" s="425">
        <v>336683.37</v>
      </c>
      <c r="K255" s="425">
        <v>185144.69</v>
      </c>
      <c r="L255" s="425">
        <v>155129.29</v>
      </c>
      <c r="M255" s="425">
        <v>0</v>
      </c>
      <c r="N255" s="425">
        <v>0</v>
      </c>
      <c r="O255" s="425">
        <v>0</v>
      </c>
      <c r="P255" s="425">
        <v>0</v>
      </c>
      <c r="Q255" s="425">
        <v>0</v>
      </c>
      <c r="R255" s="425">
        <v>0</v>
      </c>
      <c r="S255" s="436">
        <v>807391.48</v>
      </c>
      <c r="T255" s="426">
        <v>8.2283044837474519E-4</v>
      </c>
    </row>
    <row r="256" spans="1:20" ht="15" x14ac:dyDescent="0.25">
      <c r="A256" s="423" t="s">
        <v>1370</v>
      </c>
      <c r="B256" s="424" t="s">
        <v>1354</v>
      </c>
      <c r="C256" s="425">
        <v>0</v>
      </c>
      <c r="D256" s="425">
        <v>0</v>
      </c>
      <c r="E256" s="425">
        <v>0</v>
      </c>
      <c r="F256" s="425">
        <v>0</v>
      </c>
      <c r="G256" s="425">
        <v>0</v>
      </c>
      <c r="H256" s="425">
        <v>0</v>
      </c>
      <c r="I256" s="425">
        <v>0</v>
      </c>
      <c r="J256" s="425">
        <v>0</v>
      </c>
      <c r="K256" s="425">
        <v>274015.40999999997</v>
      </c>
      <c r="L256" s="425">
        <v>0</v>
      </c>
      <c r="M256" s="425">
        <v>0</v>
      </c>
      <c r="N256" s="425">
        <v>0</v>
      </c>
      <c r="O256" s="425">
        <v>0</v>
      </c>
      <c r="P256" s="425">
        <v>0</v>
      </c>
      <c r="Q256" s="425">
        <v>0</v>
      </c>
      <c r="R256" s="425">
        <v>0</v>
      </c>
      <c r="S256" s="436">
        <v>274015.40999999997</v>
      </c>
      <c r="T256" s="426">
        <v>2.792551423404785E-4</v>
      </c>
    </row>
    <row r="257" spans="1:20" ht="15" x14ac:dyDescent="0.25">
      <c r="A257" s="423" t="s">
        <v>1359</v>
      </c>
      <c r="B257" s="424" t="s">
        <v>1355</v>
      </c>
      <c r="C257" s="425">
        <v>0</v>
      </c>
      <c r="D257" s="425">
        <v>0</v>
      </c>
      <c r="E257" s="425">
        <v>0</v>
      </c>
      <c r="F257" s="425">
        <v>0</v>
      </c>
      <c r="G257" s="425">
        <v>0</v>
      </c>
      <c r="H257" s="425">
        <v>0</v>
      </c>
      <c r="I257" s="425">
        <v>0</v>
      </c>
      <c r="J257" s="425">
        <v>0</v>
      </c>
      <c r="K257" s="425">
        <v>0</v>
      </c>
      <c r="L257" s="425">
        <v>0</v>
      </c>
      <c r="M257" s="425">
        <v>0</v>
      </c>
      <c r="N257" s="425">
        <v>0</v>
      </c>
      <c r="O257" s="425">
        <v>0</v>
      </c>
      <c r="P257" s="425">
        <v>0</v>
      </c>
      <c r="Q257" s="425">
        <v>0</v>
      </c>
      <c r="R257" s="425">
        <v>0</v>
      </c>
      <c r="S257" s="436">
        <v>0</v>
      </c>
      <c r="T257" s="426">
        <v>0</v>
      </c>
    </row>
    <row r="258" spans="1:20" ht="15.75" thickBot="1" x14ac:dyDescent="0.3">
      <c r="A258" s="423"/>
      <c r="B258" s="427" t="s">
        <v>1356</v>
      </c>
      <c r="C258" s="504">
        <v>0</v>
      </c>
      <c r="D258" s="504">
        <v>0</v>
      </c>
      <c r="E258" s="504">
        <v>0</v>
      </c>
      <c r="F258" s="504">
        <v>0</v>
      </c>
      <c r="G258" s="504">
        <v>0</v>
      </c>
      <c r="H258" s="504">
        <v>0</v>
      </c>
      <c r="I258" s="504">
        <v>0</v>
      </c>
      <c r="J258" s="504">
        <v>0</v>
      </c>
      <c r="K258" s="504">
        <v>0</v>
      </c>
      <c r="L258" s="504">
        <v>0</v>
      </c>
      <c r="M258" s="504">
        <v>0</v>
      </c>
      <c r="N258" s="504">
        <v>0</v>
      </c>
      <c r="O258" s="504">
        <v>0</v>
      </c>
      <c r="P258" s="504">
        <v>0</v>
      </c>
      <c r="Q258" s="504">
        <v>0</v>
      </c>
      <c r="R258" s="504">
        <v>0</v>
      </c>
      <c r="S258" s="505">
        <v>0</v>
      </c>
      <c r="T258" s="506">
        <v>0</v>
      </c>
    </row>
    <row r="259" spans="1:20" ht="15" x14ac:dyDescent="0.25">
      <c r="A259" s="419" t="s">
        <v>1371</v>
      </c>
      <c r="B259" s="420" t="s">
        <v>1464</v>
      </c>
      <c r="C259" s="425">
        <v>1703801.5499999998</v>
      </c>
      <c r="D259" s="425">
        <v>1325552.7100000002</v>
      </c>
      <c r="E259" s="425">
        <v>2070244.56</v>
      </c>
      <c r="F259" s="425">
        <v>2594345.3400000003</v>
      </c>
      <c r="G259" s="425">
        <v>3580645.83</v>
      </c>
      <c r="H259" s="425">
        <v>5449588.0299999993</v>
      </c>
      <c r="I259" s="425">
        <v>7822601.0200000014</v>
      </c>
      <c r="J259" s="425">
        <v>9575799.3000000007</v>
      </c>
      <c r="K259" s="425">
        <v>6485028.9300000006</v>
      </c>
      <c r="L259" s="425">
        <v>4929196.5900000008</v>
      </c>
      <c r="M259" s="425">
        <v>6639473.8199999994</v>
      </c>
      <c r="N259" s="425">
        <v>1211153.6200000001</v>
      </c>
      <c r="O259" s="425">
        <v>3302902.9699999997</v>
      </c>
      <c r="P259" s="425">
        <v>0</v>
      </c>
      <c r="Q259" s="425">
        <v>418994.61</v>
      </c>
      <c r="R259" s="425">
        <v>0</v>
      </c>
      <c r="S259" s="436">
        <v>57109328.880000003</v>
      </c>
      <c r="T259" s="426">
        <v>1.4327341647215346E-3</v>
      </c>
    </row>
    <row r="260" spans="1:20" ht="15" x14ac:dyDescent="0.25">
      <c r="A260" s="423" t="s">
        <v>1371</v>
      </c>
      <c r="B260" s="424" t="s">
        <v>1352</v>
      </c>
      <c r="C260" s="425">
        <v>1703801.5499999998</v>
      </c>
      <c r="D260" s="425">
        <v>1325552.7100000002</v>
      </c>
      <c r="E260" s="425">
        <v>2070244.56</v>
      </c>
      <c r="F260" s="425">
        <v>2594345.3400000003</v>
      </c>
      <c r="G260" s="425">
        <v>3580645.83</v>
      </c>
      <c r="H260" s="425">
        <v>5449588.0299999993</v>
      </c>
      <c r="I260" s="425">
        <v>7822601.0200000014</v>
      </c>
      <c r="J260" s="425">
        <v>9575799.3000000007</v>
      </c>
      <c r="K260" s="425">
        <v>6485028.9300000006</v>
      </c>
      <c r="L260" s="425">
        <v>4929196.5900000008</v>
      </c>
      <c r="M260" s="425">
        <v>6639473.8199999994</v>
      </c>
      <c r="N260" s="425">
        <v>1211153.6200000001</v>
      </c>
      <c r="O260" s="425">
        <v>3302902.9699999997</v>
      </c>
      <c r="P260" s="425">
        <v>0</v>
      </c>
      <c r="Q260" s="425">
        <v>418994.61</v>
      </c>
      <c r="R260" s="425">
        <v>0</v>
      </c>
      <c r="S260" s="436">
        <v>57109328.880000003</v>
      </c>
      <c r="T260" s="426">
        <v>1</v>
      </c>
    </row>
    <row r="261" spans="1:20" ht="15" x14ac:dyDescent="0.25">
      <c r="A261" s="423" t="s">
        <v>1371</v>
      </c>
      <c r="B261" s="424" t="s">
        <v>1353</v>
      </c>
      <c r="C261" s="425">
        <v>0</v>
      </c>
      <c r="D261" s="425">
        <v>0</v>
      </c>
      <c r="E261" s="425">
        <v>0</v>
      </c>
      <c r="F261" s="425">
        <v>0</v>
      </c>
      <c r="G261" s="425">
        <v>0</v>
      </c>
      <c r="H261" s="425">
        <v>0</v>
      </c>
      <c r="I261" s="425">
        <v>0</v>
      </c>
      <c r="J261" s="425">
        <v>0</v>
      </c>
      <c r="K261" s="425">
        <v>0</v>
      </c>
      <c r="L261" s="425">
        <v>0</v>
      </c>
      <c r="M261" s="425">
        <v>0</v>
      </c>
      <c r="N261" s="425">
        <v>0</v>
      </c>
      <c r="O261" s="425">
        <v>0</v>
      </c>
      <c r="P261" s="425">
        <v>0</v>
      </c>
      <c r="Q261" s="425">
        <v>0</v>
      </c>
      <c r="R261" s="425">
        <v>0</v>
      </c>
      <c r="S261" s="436">
        <v>0</v>
      </c>
      <c r="T261" s="426">
        <v>0</v>
      </c>
    </row>
    <row r="262" spans="1:20" ht="15" x14ac:dyDescent="0.25">
      <c r="A262" s="423" t="s">
        <v>1371</v>
      </c>
      <c r="B262" s="424" t="s">
        <v>1354</v>
      </c>
      <c r="C262" s="425">
        <v>0</v>
      </c>
      <c r="D262" s="425">
        <v>0</v>
      </c>
      <c r="E262" s="425">
        <v>0</v>
      </c>
      <c r="F262" s="425">
        <v>0</v>
      </c>
      <c r="G262" s="425">
        <v>0</v>
      </c>
      <c r="H262" s="425">
        <v>0</v>
      </c>
      <c r="I262" s="425">
        <v>0</v>
      </c>
      <c r="J262" s="425">
        <v>0</v>
      </c>
      <c r="K262" s="425">
        <v>0</v>
      </c>
      <c r="L262" s="425">
        <v>0</v>
      </c>
      <c r="M262" s="425">
        <v>0</v>
      </c>
      <c r="N262" s="425">
        <v>0</v>
      </c>
      <c r="O262" s="425">
        <v>0</v>
      </c>
      <c r="P262" s="425">
        <v>0</v>
      </c>
      <c r="Q262" s="425">
        <v>0</v>
      </c>
      <c r="R262" s="425">
        <v>0</v>
      </c>
      <c r="S262" s="436">
        <v>0</v>
      </c>
      <c r="T262" s="426">
        <v>0</v>
      </c>
    </row>
    <row r="263" spans="1:20" ht="15" x14ac:dyDescent="0.25">
      <c r="A263" s="423" t="s">
        <v>1359</v>
      </c>
      <c r="B263" s="424" t="s">
        <v>1355</v>
      </c>
      <c r="C263" s="425">
        <v>0</v>
      </c>
      <c r="D263" s="425">
        <v>0</v>
      </c>
      <c r="E263" s="425">
        <v>0</v>
      </c>
      <c r="F263" s="425">
        <v>0</v>
      </c>
      <c r="G263" s="425">
        <v>0</v>
      </c>
      <c r="H263" s="425">
        <v>0</v>
      </c>
      <c r="I263" s="425">
        <v>0</v>
      </c>
      <c r="J263" s="425">
        <v>0</v>
      </c>
      <c r="K263" s="425">
        <v>0</v>
      </c>
      <c r="L263" s="425">
        <v>0</v>
      </c>
      <c r="M263" s="425">
        <v>0</v>
      </c>
      <c r="N263" s="425">
        <v>0</v>
      </c>
      <c r="O263" s="425">
        <v>0</v>
      </c>
      <c r="P263" s="425">
        <v>0</v>
      </c>
      <c r="Q263" s="425">
        <v>0</v>
      </c>
      <c r="R263" s="425">
        <v>0</v>
      </c>
      <c r="S263" s="436">
        <v>0</v>
      </c>
      <c r="T263" s="426">
        <v>0</v>
      </c>
    </row>
    <row r="264" spans="1:20" ht="15.75" thickBot="1" x14ac:dyDescent="0.3">
      <c r="A264" s="430"/>
      <c r="B264" s="427" t="s">
        <v>1356</v>
      </c>
      <c r="C264" s="504">
        <v>0</v>
      </c>
      <c r="D264" s="504">
        <v>0</v>
      </c>
      <c r="E264" s="504">
        <v>0</v>
      </c>
      <c r="F264" s="504">
        <v>0</v>
      </c>
      <c r="G264" s="504">
        <v>0</v>
      </c>
      <c r="H264" s="504">
        <v>0</v>
      </c>
      <c r="I264" s="504">
        <v>0</v>
      </c>
      <c r="J264" s="504">
        <v>0</v>
      </c>
      <c r="K264" s="504">
        <v>0</v>
      </c>
      <c r="L264" s="504">
        <v>0</v>
      </c>
      <c r="M264" s="504">
        <v>0</v>
      </c>
      <c r="N264" s="504">
        <v>0</v>
      </c>
      <c r="O264" s="504">
        <v>0</v>
      </c>
      <c r="P264" s="504">
        <v>0</v>
      </c>
      <c r="Q264" s="504">
        <v>0</v>
      </c>
      <c r="R264" s="504">
        <v>0</v>
      </c>
      <c r="S264" s="505">
        <v>0</v>
      </c>
      <c r="T264" s="506">
        <v>0</v>
      </c>
    </row>
    <row r="265" spans="1:20" ht="15" x14ac:dyDescent="0.25">
      <c r="A265" s="431" t="s">
        <v>92</v>
      </c>
      <c r="B265" s="432" t="s">
        <v>1464</v>
      </c>
      <c r="C265" s="436">
        <v>1404681127.8999991</v>
      </c>
      <c r="D265" s="436">
        <v>1003831957.7999994</v>
      </c>
      <c r="E265" s="436">
        <v>1388374158.2099988</v>
      </c>
      <c r="F265" s="436">
        <v>2048094070.1599991</v>
      </c>
      <c r="G265" s="436">
        <v>2795417969.0600014</v>
      </c>
      <c r="H265" s="436">
        <v>3518236597.910007</v>
      </c>
      <c r="I265" s="436">
        <v>4263825203.830009</v>
      </c>
      <c r="J265" s="436">
        <v>4696885106.489994</v>
      </c>
      <c r="K265" s="436">
        <v>4571948904.2600021</v>
      </c>
      <c r="L265" s="436">
        <v>4166893763.7300024</v>
      </c>
      <c r="M265" s="436">
        <v>3693642070.6899981</v>
      </c>
      <c r="N265" s="436">
        <v>3117317474.2400026</v>
      </c>
      <c r="O265" s="436">
        <v>2448265603.4199991</v>
      </c>
      <c r="P265" s="436">
        <v>662809945.32999933</v>
      </c>
      <c r="Q265" s="436">
        <v>76644059.089999989</v>
      </c>
      <c r="R265" s="436">
        <v>3512431.2399999998</v>
      </c>
      <c r="S265" s="436">
        <v>39860380443.360016</v>
      </c>
      <c r="T265" s="426">
        <v>1</v>
      </c>
    </row>
    <row r="266" spans="1:20" ht="15" x14ac:dyDescent="0.25">
      <c r="A266" s="434"/>
      <c r="B266" s="435" t="s">
        <v>1352</v>
      </c>
      <c r="C266" s="436">
        <v>1404276078.769999</v>
      </c>
      <c r="D266" s="436">
        <v>1003619455.2299993</v>
      </c>
      <c r="E266" s="436">
        <v>1388191846.9299989</v>
      </c>
      <c r="F266" s="436">
        <v>2047513453.1999991</v>
      </c>
      <c r="G266" s="436">
        <v>2794219359.8300014</v>
      </c>
      <c r="H266" s="436">
        <v>3516223267.0200067</v>
      </c>
      <c r="I266" s="436">
        <v>4261816768.850009</v>
      </c>
      <c r="J266" s="436">
        <v>4693546025.739994</v>
      </c>
      <c r="K266" s="436">
        <v>4567350831.3200016</v>
      </c>
      <c r="L266" s="436">
        <v>4165697237.1200023</v>
      </c>
      <c r="M266" s="436">
        <v>3692140983.849998</v>
      </c>
      <c r="N266" s="436">
        <v>3114969787.8000026</v>
      </c>
      <c r="O266" s="436">
        <v>2446694484.6299992</v>
      </c>
      <c r="P266" s="436">
        <v>662509657.16999936</v>
      </c>
      <c r="Q266" s="436">
        <v>76644059.089999989</v>
      </c>
      <c r="R266" s="436">
        <v>3512431.2399999998</v>
      </c>
      <c r="S266" s="436">
        <v>39838925727.790001</v>
      </c>
      <c r="T266" s="426">
        <v>0.99946175336684251</v>
      </c>
    </row>
    <row r="267" spans="1:20" ht="15" x14ac:dyDescent="0.25">
      <c r="A267" s="434"/>
      <c r="B267" s="435" t="s">
        <v>1353</v>
      </c>
      <c r="C267" s="436">
        <v>405049.12999999995</v>
      </c>
      <c r="D267" s="436">
        <v>212502.57</v>
      </c>
      <c r="E267" s="436">
        <v>182311.28</v>
      </c>
      <c r="F267" s="436">
        <v>580616.95999999996</v>
      </c>
      <c r="G267" s="436">
        <v>829844.55</v>
      </c>
      <c r="H267" s="436">
        <v>1546742.86</v>
      </c>
      <c r="I267" s="436">
        <v>1069099.8799999999</v>
      </c>
      <c r="J267" s="436">
        <v>2718614.9300000006</v>
      </c>
      <c r="K267" s="436">
        <v>4076465.6300000004</v>
      </c>
      <c r="L267" s="436">
        <v>897829.10000000009</v>
      </c>
      <c r="M267" s="436">
        <v>1501086.8399999999</v>
      </c>
      <c r="N267" s="436">
        <v>2076462.9799999997</v>
      </c>
      <c r="O267" s="436">
        <v>1226259.07</v>
      </c>
      <c r="P267" s="436">
        <v>300288.15999999997</v>
      </c>
      <c r="Q267" s="436">
        <v>0</v>
      </c>
      <c r="R267" s="436">
        <v>0</v>
      </c>
      <c r="S267" s="436">
        <v>17623173.940000001</v>
      </c>
      <c r="T267" s="426">
        <v>4.4212257243861022E-4</v>
      </c>
    </row>
    <row r="268" spans="1:20" ht="15" x14ac:dyDescent="0.25">
      <c r="A268" s="434"/>
      <c r="B268" s="435" t="s">
        <v>1354</v>
      </c>
      <c r="C268" s="425">
        <v>0</v>
      </c>
      <c r="D268" s="436">
        <v>0</v>
      </c>
      <c r="E268" s="436">
        <v>0</v>
      </c>
      <c r="F268" s="436">
        <v>0</v>
      </c>
      <c r="G268" s="436">
        <v>368764.68000000005</v>
      </c>
      <c r="H268" s="436">
        <v>466588.03</v>
      </c>
      <c r="I268" s="436">
        <v>939335.1</v>
      </c>
      <c r="J268" s="436">
        <v>620465.82000000007</v>
      </c>
      <c r="K268" s="436">
        <v>521607.30999999994</v>
      </c>
      <c r="L268" s="436">
        <v>298697.51</v>
      </c>
      <c r="M268" s="436">
        <v>0</v>
      </c>
      <c r="N268" s="436">
        <v>271223.46000000002</v>
      </c>
      <c r="O268" s="436">
        <v>344859.72</v>
      </c>
      <c r="P268" s="436">
        <v>0</v>
      </c>
      <c r="Q268" s="436">
        <v>0</v>
      </c>
      <c r="R268" s="436">
        <v>0</v>
      </c>
      <c r="S268" s="436">
        <v>3831541.63</v>
      </c>
      <c r="T268" s="426">
        <v>9.6124060718498795E-5</v>
      </c>
    </row>
    <row r="269" spans="1:20" ht="15" x14ac:dyDescent="0.25">
      <c r="A269" s="423" t="s">
        <v>1359</v>
      </c>
      <c r="B269" s="435" t="s">
        <v>1355</v>
      </c>
      <c r="C269" s="425">
        <v>0</v>
      </c>
      <c r="D269" s="425">
        <v>0</v>
      </c>
      <c r="E269" s="436">
        <v>0</v>
      </c>
      <c r="F269" s="436">
        <v>0</v>
      </c>
      <c r="G269" s="436">
        <v>0</v>
      </c>
      <c r="H269" s="436">
        <v>0</v>
      </c>
      <c r="I269" s="436">
        <v>0</v>
      </c>
      <c r="J269" s="436">
        <v>0</v>
      </c>
      <c r="K269" s="436">
        <v>0</v>
      </c>
      <c r="L269" s="436">
        <v>0</v>
      </c>
      <c r="M269" s="436">
        <v>0</v>
      </c>
      <c r="N269" s="436">
        <v>0</v>
      </c>
      <c r="O269" s="436">
        <v>0</v>
      </c>
      <c r="P269" s="436">
        <v>0</v>
      </c>
      <c r="Q269" s="436">
        <v>0</v>
      </c>
      <c r="R269" s="436">
        <v>0</v>
      </c>
      <c r="S269" s="436">
        <v>0</v>
      </c>
      <c r="T269" s="426">
        <v>0</v>
      </c>
    </row>
    <row r="270" spans="1:20" ht="15.75" thickBot="1" x14ac:dyDescent="0.3">
      <c r="A270" s="430"/>
      <c r="B270" s="437" t="s">
        <v>1356</v>
      </c>
      <c r="C270" s="504">
        <v>0</v>
      </c>
      <c r="D270" s="504">
        <v>0</v>
      </c>
      <c r="E270" s="505">
        <v>0</v>
      </c>
      <c r="F270" s="505">
        <v>0</v>
      </c>
      <c r="G270" s="505">
        <v>0</v>
      </c>
      <c r="H270" s="505">
        <v>0</v>
      </c>
      <c r="I270" s="505">
        <v>0</v>
      </c>
      <c r="J270" s="505">
        <v>0</v>
      </c>
      <c r="K270" s="505">
        <v>0</v>
      </c>
      <c r="L270" s="505">
        <v>0</v>
      </c>
      <c r="M270" s="505">
        <v>0</v>
      </c>
      <c r="N270" s="505">
        <v>0</v>
      </c>
      <c r="O270" s="505">
        <v>0</v>
      </c>
      <c r="P270" s="505">
        <v>0</v>
      </c>
      <c r="Q270" s="505">
        <v>0</v>
      </c>
      <c r="R270" s="505">
        <v>0</v>
      </c>
      <c r="S270" s="505">
        <v>0</v>
      </c>
      <c r="T270" s="506">
        <v>0</v>
      </c>
    </row>
    <row r="271" spans="1:20" ht="15" x14ac:dyDescent="0.25">
      <c r="A271"/>
      <c r="B271"/>
      <c r="C271"/>
      <c r="D271"/>
      <c r="E271"/>
      <c r="F271"/>
      <c r="G271"/>
      <c r="H271"/>
      <c r="I271"/>
      <c r="J271"/>
      <c r="K271"/>
      <c r="L271"/>
      <c r="M271"/>
      <c r="N271"/>
      <c r="O271"/>
      <c r="P271"/>
      <c r="Q271"/>
      <c r="R271"/>
      <c r="S271"/>
    </row>
    <row r="272" spans="1:20" ht="15" x14ac:dyDescent="0.25">
      <c r="A272" t="str">
        <f>'[1]Report 4 '!$A$93</f>
        <v>(1) Refer to footnote (6) on page 3 of this Investor Report.</v>
      </c>
      <c r="B272"/>
      <c r="C272"/>
      <c r="D272"/>
      <c r="E272"/>
      <c r="F272"/>
      <c r="G272"/>
      <c r="H272"/>
      <c r="I272"/>
      <c r="J272"/>
      <c r="K272"/>
      <c r="L272"/>
      <c r="M272"/>
      <c r="N272"/>
      <c r="O272"/>
      <c r="P272"/>
      <c r="Q272"/>
      <c r="R272"/>
      <c r="S272"/>
    </row>
    <row r="273" spans="1:19" ht="15" x14ac:dyDescent="0.25">
      <c r="A273" t="str">
        <f>'[1]Report 4 '!$A$94</f>
        <v>(2) With respect to STEP Loans, the Current Indexed LTV does not include amounts drawn in respect of (i) Other STEP Products, or (ii) Additional STEP Loans which are not yet included in the cover pool, which in each case are secured by the same property.</v>
      </c>
      <c r="B273"/>
      <c r="C273"/>
      <c r="D273"/>
      <c r="E273"/>
      <c r="F273"/>
      <c r="G273"/>
      <c r="H273"/>
      <c r="I273"/>
      <c r="J273"/>
      <c r="K273"/>
      <c r="L273"/>
      <c r="M273"/>
      <c r="N273"/>
      <c r="O273"/>
      <c r="P273"/>
      <c r="Q273"/>
      <c r="R273"/>
      <c r="S273"/>
    </row>
    <row r="274" spans="1:19" ht="15" x14ac:dyDescent="0.25">
      <c r="A274" s="533" t="str">
        <f>'[1]Report 4 '!$A$95:$T$95</f>
        <v>(3) The indexation methodology as described in footnote (1) on page 3 of this Investor Report.</v>
      </c>
      <c r="B274" s="533"/>
      <c r="C274" s="533"/>
      <c r="D274" s="533"/>
      <c r="E274" s="533"/>
      <c r="F274" s="533"/>
      <c r="G274" s="533"/>
      <c r="H274" s="533"/>
      <c r="I274" s="533"/>
      <c r="J274" s="533"/>
      <c r="K274" s="533"/>
      <c r="L274" s="533"/>
      <c r="M274" s="533"/>
      <c r="N274" s="533"/>
      <c r="O274" s="533"/>
      <c r="P274" s="533"/>
      <c r="Q274" s="533"/>
      <c r="R274" s="533"/>
    </row>
    <row r="275" spans="1:19" ht="15" x14ac:dyDescent="0.25">
      <c r="A275" t="str">
        <f>'[1]Report 4 '!$A$96</f>
        <v>(4) Percentage Total for "All" Loans is calculated as a percentage of total Loans in the Portfolio while the Percentage Total for each other delinquency measure is calculated as a percentage of Loans within the associated province.</v>
      </c>
      <c r="B275"/>
      <c r="C275"/>
      <c r="D275"/>
      <c r="E275"/>
      <c r="F275"/>
      <c r="G275"/>
      <c r="H275"/>
      <c r="I275"/>
      <c r="J275"/>
      <c r="K275"/>
      <c r="L275"/>
      <c r="M275"/>
      <c r="N275"/>
      <c r="O275"/>
      <c r="P275"/>
      <c r="Q275"/>
      <c r="R275"/>
      <c r="S275"/>
    </row>
    <row r="276" spans="1:19" ht="15" x14ac:dyDescent="0.25">
      <c r="A276" t="str">
        <f>'[1]Report 4 '!$A$97</f>
        <v>(5)The methodology used in this table aggregates STEP Loans secured by the same property.</v>
      </c>
      <c r="B276"/>
      <c r="C276"/>
      <c r="D276"/>
      <c r="E276"/>
      <c r="F276"/>
      <c r="G276"/>
      <c r="H276"/>
      <c r="I276"/>
      <c r="J276"/>
      <c r="K276"/>
      <c r="L276"/>
      <c r="M276"/>
      <c r="N276"/>
      <c r="O276"/>
      <c r="P276"/>
      <c r="Q276"/>
      <c r="R276"/>
      <c r="S276"/>
    </row>
    <row r="278" spans="1:19" ht="18.75" x14ac:dyDescent="0.3">
      <c r="A278" s="537" t="s">
        <v>1466</v>
      </c>
      <c r="B278" s="537"/>
      <c r="C278" s="537"/>
      <c r="D278" s="239"/>
      <c r="E278" s="239"/>
      <c r="F278" s="239"/>
      <c r="G278" s="239"/>
      <c r="H278" s="239"/>
      <c r="I278" s="239"/>
      <c r="J278" s="239"/>
      <c r="K278" s="239"/>
      <c r="L278" s="239"/>
      <c r="M278" s="239"/>
      <c r="N278" s="239"/>
      <c r="O278" s="239"/>
      <c r="P278" s="239"/>
      <c r="Q278" s="239"/>
      <c r="R278" s="239"/>
      <c r="S278" s="239"/>
    </row>
    <row r="279" spans="1:19" ht="15" x14ac:dyDescent="0.25">
      <c r="A279"/>
      <c r="B279"/>
      <c r="C279"/>
      <c r="D279"/>
      <c r="E279"/>
      <c r="F279"/>
      <c r="G279"/>
      <c r="H279"/>
      <c r="I279"/>
      <c r="J279"/>
      <c r="K279"/>
      <c r="L279"/>
      <c r="M279"/>
      <c r="N279"/>
      <c r="O279"/>
      <c r="P279"/>
      <c r="Q279"/>
      <c r="S279"/>
    </row>
    <row r="280" spans="1:19" ht="15" x14ac:dyDescent="0.25">
      <c r="A280"/>
      <c r="B280"/>
      <c r="C280"/>
      <c r="D280"/>
      <c r="E280"/>
      <c r="F280"/>
      <c r="G280"/>
      <c r="H280"/>
      <c r="I280"/>
      <c r="J280"/>
      <c r="K280"/>
      <c r="L280"/>
      <c r="M280"/>
      <c r="N280"/>
      <c r="O280"/>
      <c r="P280"/>
      <c r="Q280"/>
      <c r="S280"/>
    </row>
    <row r="281" spans="1:19" ht="17.25" x14ac:dyDescent="0.25">
      <c r="A281" s="539" t="s">
        <v>1467</v>
      </c>
      <c r="B281" s="539"/>
      <c r="C281" s="539"/>
      <c r="D281" s="539"/>
      <c r="E281" s="539"/>
      <c r="F281" s="539"/>
      <c r="G281" s="539"/>
      <c r="H281" s="539"/>
      <c r="I281" s="539"/>
      <c r="J281" s="539"/>
      <c r="K281" s="539"/>
      <c r="L281" s="539"/>
      <c r="M281" s="539"/>
      <c r="N281" s="539"/>
      <c r="O281" s="539"/>
      <c r="P281" s="539"/>
      <c r="Q281" s="539"/>
      <c r="R281" s="539"/>
      <c r="S281" s="539"/>
    </row>
    <row r="282" spans="1:19" ht="17.25" x14ac:dyDescent="0.25">
      <c r="A282" s="438" t="s">
        <v>1468</v>
      </c>
      <c r="B282" s="439" t="s">
        <v>1405</v>
      </c>
      <c r="C282" s="439" t="s">
        <v>1406</v>
      </c>
      <c r="D282" s="439" t="s">
        <v>1407</v>
      </c>
      <c r="E282" s="439" t="s">
        <v>1408</v>
      </c>
      <c r="F282" s="439" t="s">
        <v>1409</v>
      </c>
      <c r="G282" s="439" t="s">
        <v>1410</v>
      </c>
      <c r="H282" s="439" t="s">
        <v>1411</v>
      </c>
      <c r="I282" s="439" t="s">
        <v>1412</v>
      </c>
      <c r="J282" s="439" t="s">
        <v>1413</v>
      </c>
      <c r="K282" s="439" t="s">
        <v>1414</v>
      </c>
      <c r="L282" s="439" t="s">
        <v>1415</v>
      </c>
      <c r="M282" s="439" t="s">
        <v>1416</v>
      </c>
      <c r="N282" s="439" t="s">
        <v>1417</v>
      </c>
      <c r="O282" s="439" t="s">
        <v>1418</v>
      </c>
      <c r="P282" s="439" t="s">
        <v>1419</v>
      </c>
      <c r="Q282" s="439" t="s">
        <v>1469</v>
      </c>
      <c r="R282" s="439" t="s">
        <v>92</v>
      </c>
      <c r="S282" s="439" t="s">
        <v>1470</v>
      </c>
    </row>
    <row r="283" spans="1:19" ht="15" x14ac:dyDescent="0.25">
      <c r="A283" s="389" t="s">
        <v>1374</v>
      </c>
      <c r="B283" s="440">
        <v>21689483.119999986</v>
      </c>
      <c r="C283" s="440">
        <v>16546205.550000001</v>
      </c>
      <c r="D283" s="440">
        <v>22552960.819999997</v>
      </c>
      <c r="E283" s="440">
        <v>32293948.110000007</v>
      </c>
      <c r="F283" s="440">
        <v>30957105.859999999</v>
      </c>
      <c r="G283" s="440">
        <v>32957891.490000006</v>
      </c>
      <c r="H283" s="440">
        <v>35393907.159999996</v>
      </c>
      <c r="I283" s="440">
        <v>38886339.359999999</v>
      </c>
      <c r="J283" s="440">
        <v>42139840.74000001</v>
      </c>
      <c r="K283" s="440">
        <v>37611063.679999985</v>
      </c>
      <c r="L283" s="440">
        <v>41769351.490000017</v>
      </c>
      <c r="M283" s="440">
        <v>33661536.639999986</v>
      </c>
      <c r="N283" s="440">
        <v>29603487.369999997</v>
      </c>
      <c r="O283" s="440">
        <v>6285527.8699999992</v>
      </c>
      <c r="P283" s="440">
        <v>654456.43999999994</v>
      </c>
      <c r="Q283" s="510">
        <v>0</v>
      </c>
      <c r="R283" s="507">
        <v>423003105.69999999</v>
      </c>
      <c r="S283" s="373">
        <v>1.0612119126686968E-2</v>
      </c>
    </row>
    <row r="284" spans="1:19" ht="15" x14ac:dyDescent="0.25">
      <c r="A284" s="389" t="s">
        <v>1471</v>
      </c>
      <c r="B284" s="440">
        <v>4669974.9399999995</v>
      </c>
      <c r="C284" s="440">
        <v>3251296.2400000007</v>
      </c>
      <c r="D284" s="440">
        <v>8086834.79</v>
      </c>
      <c r="E284" s="440">
        <v>12178046.050000003</v>
      </c>
      <c r="F284" s="440">
        <v>20657865.120000001</v>
      </c>
      <c r="G284" s="440">
        <v>27265556.609999999</v>
      </c>
      <c r="H284" s="440">
        <v>23633788.650000002</v>
      </c>
      <c r="I284" s="440">
        <v>37504036.670000002</v>
      </c>
      <c r="J284" s="440">
        <v>29854148.380000003</v>
      </c>
      <c r="K284" s="440">
        <v>35809347.529999994</v>
      </c>
      <c r="L284" s="440">
        <v>24098385.060000014</v>
      </c>
      <c r="M284" s="440">
        <v>23540963.090000004</v>
      </c>
      <c r="N284" s="440">
        <v>15683124.180000003</v>
      </c>
      <c r="O284" s="440">
        <v>3389509.73</v>
      </c>
      <c r="P284" s="509">
        <v>0</v>
      </c>
      <c r="Q284" s="510">
        <v>0</v>
      </c>
      <c r="R284" s="507">
        <v>269622877.04000002</v>
      </c>
      <c r="S284" s="373">
        <v>6.7641822290964628E-3</v>
      </c>
    </row>
    <row r="285" spans="1:19" ht="15" x14ac:dyDescent="0.25">
      <c r="A285" s="389" t="s">
        <v>1472</v>
      </c>
      <c r="B285" s="440">
        <v>11025055.890000001</v>
      </c>
      <c r="C285" s="440">
        <v>13096531.009999998</v>
      </c>
      <c r="D285" s="440">
        <v>13504005.520000001</v>
      </c>
      <c r="E285" s="440">
        <v>24782610.050000004</v>
      </c>
      <c r="F285" s="440">
        <v>43120740.549999997</v>
      </c>
      <c r="G285" s="440">
        <v>52195959.359999992</v>
      </c>
      <c r="H285" s="440">
        <v>61837082.820000067</v>
      </c>
      <c r="I285" s="440">
        <v>84608285.650000051</v>
      </c>
      <c r="J285" s="440">
        <v>83103140.440000013</v>
      </c>
      <c r="K285" s="440">
        <v>74808591.769999996</v>
      </c>
      <c r="L285" s="440">
        <v>73976007.89000003</v>
      </c>
      <c r="M285" s="440">
        <v>53258316.509999961</v>
      </c>
      <c r="N285" s="440">
        <v>53777267.719999999</v>
      </c>
      <c r="O285" s="440">
        <v>13953835.979999995</v>
      </c>
      <c r="P285" s="440">
        <v>1287017.31</v>
      </c>
      <c r="Q285" s="510">
        <v>0</v>
      </c>
      <c r="R285" s="507">
        <v>658334448.47000003</v>
      </c>
      <c r="S285" s="373">
        <v>1.6516010162157549E-2</v>
      </c>
    </row>
    <row r="286" spans="1:19" ht="15" x14ac:dyDescent="0.25">
      <c r="A286" s="389" t="s">
        <v>1473</v>
      </c>
      <c r="B286" s="440">
        <v>39141516.079999961</v>
      </c>
      <c r="C286" s="440">
        <v>26707386.189999983</v>
      </c>
      <c r="D286" s="440">
        <v>52006588.250000015</v>
      </c>
      <c r="E286" s="440">
        <v>81139771.230000019</v>
      </c>
      <c r="F286" s="440">
        <v>137365116.11000001</v>
      </c>
      <c r="G286" s="440">
        <v>170200380.45999983</v>
      </c>
      <c r="H286" s="440">
        <v>216401062.44000006</v>
      </c>
      <c r="I286" s="440">
        <v>271293486.64000016</v>
      </c>
      <c r="J286" s="440">
        <v>272186591.49999976</v>
      </c>
      <c r="K286" s="440">
        <v>245846265.43000039</v>
      </c>
      <c r="L286" s="440">
        <v>245710111.27999988</v>
      </c>
      <c r="M286" s="440">
        <v>204508926.3199999</v>
      </c>
      <c r="N286" s="440">
        <v>170481724.10000014</v>
      </c>
      <c r="O286" s="440">
        <v>43238753.510000013</v>
      </c>
      <c r="P286" s="440">
        <v>8435055.4900000021</v>
      </c>
      <c r="Q286" s="440">
        <v>51972.72</v>
      </c>
      <c r="R286" s="507">
        <v>2184714707.75</v>
      </c>
      <c r="S286" s="373">
        <v>5.4809178523882653E-2</v>
      </c>
    </row>
    <row r="287" spans="1:19" ht="15" x14ac:dyDescent="0.25">
      <c r="A287" s="389" t="s">
        <v>1474</v>
      </c>
      <c r="B287" s="440">
        <v>105528289.59000005</v>
      </c>
      <c r="C287" s="440">
        <v>90209345.579999819</v>
      </c>
      <c r="D287" s="440">
        <v>126389259.22999993</v>
      </c>
      <c r="E287" s="440">
        <v>200845805.47999999</v>
      </c>
      <c r="F287" s="440">
        <v>293956397.93000025</v>
      </c>
      <c r="G287" s="440">
        <v>366010880.06000036</v>
      </c>
      <c r="H287" s="440">
        <v>513021059.93999976</v>
      </c>
      <c r="I287" s="440">
        <v>555430965.32000005</v>
      </c>
      <c r="J287" s="440">
        <v>549736542.93999958</v>
      </c>
      <c r="K287" s="440">
        <v>548669184.0799998</v>
      </c>
      <c r="L287" s="440">
        <v>531408162.79000032</v>
      </c>
      <c r="M287" s="440">
        <v>507263755.86000061</v>
      </c>
      <c r="N287" s="440">
        <v>430274738.14000052</v>
      </c>
      <c r="O287" s="440">
        <v>101105369.30999999</v>
      </c>
      <c r="P287" s="440">
        <v>14618782.780000001</v>
      </c>
      <c r="Q287" s="440">
        <v>813635.68</v>
      </c>
      <c r="R287" s="507">
        <v>4935282174.7100019</v>
      </c>
      <c r="S287" s="373">
        <v>0.12381422655317698</v>
      </c>
    </row>
    <row r="288" spans="1:19" ht="15" x14ac:dyDescent="0.25">
      <c r="A288" s="389" t="s">
        <v>1475</v>
      </c>
      <c r="B288" s="440">
        <v>184328240.82999992</v>
      </c>
      <c r="C288" s="440">
        <v>143392070.69000003</v>
      </c>
      <c r="D288" s="440">
        <v>212950480.5399999</v>
      </c>
      <c r="E288" s="440">
        <v>328380538.67999989</v>
      </c>
      <c r="F288" s="440">
        <v>456523531.19999939</v>
      </c>
      <c r="G288" s="440">
        <v>641965762.67000175</v>
      </c>
      <c r="H288" s="440">
        <v>766466158.1700002</v>
      </c>
      <c r="I288" s="440">
        <v>874183312.0800004</v>
      </c>
      <c r="J288" s="440">
        <v>870084707.08999884</v>
      </c>
      <c r="K288" s="440">
        <v>842614302.92999959</v>
      </c>
      <c r="L288" s="440">
        <v>802155665.8299998</v>
      </c>
      <c r="M288" s="440">
        <v>686443899.50000024</v>
      </c>
      <c r="N288" s="440">
        <v>579687019.2699995</v>
      </c>
      <c r="O288" s="440">
        <v>165033764.19</v>
      </c>
      <c r="P288" s="440">
        <v>16781674.84</v>
      </c>
      <c r="Q288" s="440">
        <v>1315120.0299999998</v>
      </c>
      <c r="R288" s="507">
        <v>7572306248.539999</v>
      </c>
      <c r="S288" s="373">
        <v>0.18997074700026859</v>
      </c>
    </row>
    <row r="289" spans="1:19" ht="15" x14ac:dyDescent="0.25">
      <c r="A289" s="389" t="s">
        <v>1476</v>
      </c>
      <c r="B289" s="440">
        <v>1038298567.4499981</v>
      </c>
      <c r="C289" s="440">
        <v>710629122.53999901</v>
      </c>
      <c r="D289" s="440">
        <v>952884029.05999982</v>
      </c>
      <c r="E289" s="440">
        <v>1368473350.5600007</v>
      </c>
      <c r="F289" s="440">
        <v>1812837212.2900045</v>
      </c>
      <c r="G289" s="440">
        <v>2227640167.2599988</v>
      </c>
      <c r="H289" s="440">
        <v>2647072144.650012</v>
      </c>
      <c r="I289" s="440">
        <v>2834978680.769999</v>
      </c>
      <c r="J289" s="440">
        <v>2724843933.170013</v>
      </c>
      <c r="K289" s="440">
        <v>2381535008.3100033</v>
      </c>
      <c r="L289" s="440">
        <v>1974524386.3499961</v>
      </c>
      <c r="M289" s="440">
        <v>1608640076.3199999</v>
      </c>
      <c r="N289" s="440">
        <v>1168758242.6399965</v>
      </c>
      <c r="O289" s="440">
        <v>329803184.73999935</v>
      </c>
      <c r="P289" s="440">
        <v>34867072.230000004</v>
      </c>
      <c r="Q289" s="440">
        <v>1331702.8100000003</v>
      </c>
      <c r="R289" s="507">
        <v>23817116881.150017</v>
      </c>
      <c r="S289" s="373">
        <v>0.59751353640473082</v>
      </c>
    </row>
    <row r="290" spans="1:19" ht="15" x14ac:dyDescent="0.25">
      <c r="A290" s="441" t="s">
        <v>92</v>
      </c>
      <c r="B290" s="442">
        <v>1404681127.8999982</v>
      </c>
      <c r="C290" s="442">
        <v>1003831957.7999989</v>
      </c>
      <c r="D290" s="442">
        <v>1388374158.2099996</v>
      </c>
      <c r="E290" s="442">
        <v>2048094070.1600006</v>
      </c>
      <c r="F290" s="442">
        <v>2795417969.0600042</v>
      </c>
      <c r="G290" s="442">
        <v>3518236597.9100008</v>
      </c>
      <c r="H290" s="442">
        <v>4263825203.8300123</v>
      </c>
      <c r="I290" s="442">
        <v>4696885106.4899998</v>
      </c>
      <c r="J290" s="442">
        <v>4571948904.2600117</v>
      </c>
      <c r="K290" s="442">
        <v>4166893763.7300029</v>
      </c>
      <c r="L290" s="442">
        <v>3693642070.6899962</v>
      </c>
      <c r="M290" s="442">
        <v>3117317474.2400007</v>
      </c>
      <c r="N290" s="442">
        <v>2448265603.4199967</v>
      </c>
      <c r="O290" s="442">
        <v>662809945.32999933</v>
      </c>
      <c r="P290" s="442">
        <v>76644059.090000004</v>
      </c>
      <c r="Q290" s="442">
        <v>3512431.24</v>
      </c>
      <c r="R290" s="442">
        <v>39860380443.360016</v>
      </c>
      <c r="S290" s="508">
        <v>1</v>
      </c>
    </row>
    <row r="291" spans="1:19" ht="15" x14ac:dyDescent="0.25">
      <c r="A291"/>
      <c r="B291" s="347"/>
      <c r="C291" s="347"/>
      <c r="D291" s="347"/>
      <c r="E291" s="347"/>
      <c r="F291" s="347"/>
      <c r="G291" s="347"/>
      <c r="H291" s="347"/>
      <c r="I291" s="347"/>
      <c r="J291" s="347"/>
      <c r="K291" s="347"/>
      <c r="L291" s="347"/>
      <c r="M291" s="347"/>
      <c r="N291" s="347"/>
      <c r="O291"/>
      <c r="P291"/>
      <c r="Q291"/>
      <c r="S291"/>
    </row>
    <row r="292" spans="1:19" ht="15" x14ac:dyDescent="0.25">
      <c r="A292" s="389" t="str">
        <f>'[1]Report 5 '!$A$19</f>
        <v xml:space="preserve"> (1) With respect to STEP Loans, the Current Indexed LTV does not include amounts drawn in respect of (i) Other STEP Products, or (ii) Additional STEP Loans which are not yet included in the cover pool, which in each case are secured by the same property.</v>
      </c>
      <c r="B292" s="347"/>
      <c r="C292" s="347"/>
      <c r="D292" s="347"/>
      <c r="E292" s="347"/>
      <c r="F292" s="347"/>
      <c r="G292" s="347"/>
      <c r="H292" s="347"/>
      <c r="I292" s="347"/>
      <c r="J292" s="347"/>
      <c r="K292" s="347"/>
      <c r="L292" s="347"/>
      <c r="M292" s="347"/>
      <c r="N292" s="347"/>
      <c r="O292"/>
      <c r="P292"/>
      <c r="Q292"/>
      <c r="S292"/>
    </row>
    <row r="293" spans="1:19" ht="15" x14ac:dyDescent="0.25">
      <c r="A293" s="533" t="str">
        <f>'[1]Report 5 '!$A$20:$S$20</f>
        <v>(2) The indexation methodology as described in footnote (1) on page 3 of this Investor Report.</v>
      </c>
      <c r="B293" s="533"/>
      <c r="C293" s="533"/>
      <c r="D293" s="533"/>
      <c r="E293" s="533"/>
      <c r="F293" s="533"/>
      <c r="G293" s="533"/>
      <c r="H293" s="533"/>
      <c r="I293" s="533"/>
      <c r="J293" s="533"/>
      <c r="K293" s="533"/>
      <c r="L293" s="533"/>
      <c r="M293" s="533"/>
      <c r="N293" s="533"/>
      <c r="O293" s="533"/>
      <c r="P293" s="533"/>
      <c r="Q293" s="533"/>
    </row>
    <row r="294" spans="1:19" ht="15" x14ac:dyDescent="0.25">
      <c r="A294" t="str">
        <f>'[1]Report 5 '!$A$21</f>
        <v>(3) The methodology used in this table aggregates STEP Loans secured by the same property.</v>
      </c>
      <c r="B294"/>
      <c r="C294"/>
      <c r="D294"/>
      <c r="E294"/>
      <c r="F294"/>
      <c r="G294"/>
      <c r="H294"/>
      <c r="I294"/>
      <c r="J294"/>
      <c r="K294"/>
      <c r="L294"/>
      <c r="M294"/>
      <c r="N294"/>
      <c r="O294"/>
      <c r="P294"/>
      <c r="Q294"/>
      <c r="S294"/>
    </row>
    <row r="295" spans="1:19" ht="17.25" x14ac:dyDescent="0.25">
      <c r="A295"/>
      <c r="B295" s="443"/>
      <c r="C295" s="443"/>
      <c r="D295" s="443"/>
      <c r="E295" s="443"/>
      <c r="F295" s="443"/>
      <c r="G295" s="443"/>
      <c r="H295" s="443"/>
      <c r="I295" s="443"/>
      <c r="J295"/>
      <c r="K295"/>
      <c r="L295"/>
      <c r="M295"/>
      <c r="N295"/>
      <c r="O295"/>
      <c r="P295"/>
      <c r="Q295"/>
      <c r="S295"/>
    </row>
  </sheetData>
  <mergeCells count="24">
    <mergeCell ref="A293:Q293"/>
    <mergeCell ref="A69:I69"/>
    <mergeCell ref="A70:I70"/>
    <mergeCell ref="A71:I71"/>
    <mergeCell ref="A72:I72"/>
    <mergeCell ref="A130:I131"/>
    <mergeCell ref="A132:I132"/>
    <mergeCell ref="A184:C184"/>
    <mergeCell ref="A185:T185"/>
    <mergeCell ref="A274:R274"/>
    <mergeCell ref="A278:C278"/>
    <mergeCell ref="A281:S281"/>
    <mergeCell ref="A68:I68"/>
    <mergeCell ref="A14:B14"/>
    <mergeCell ref="A15:B15"/>
    <mergeCell ref="A16:B16"/>
    <mergeCell ref="A17:B17"/>
    <mergeCell ref="A18:B18"/>
    <mergeCell ref="A19:B19"/>
    <mergeCell ref="A20:B20"/>
    <mergeCell ref="A21:B21"/>
    <mergeCell ref="A23:I24"/>
    <mergeCell ref="A66:I66"/>
    <mergeCell ref="A67:I6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Disclaimer</vt:lpstr>
      <vt:lpstr>Introduction</vt:lpstr>
      <vt:lpstr>A. HTT General</vt:lpstr>
      <vt:lpstr>B1. HTT Mortgage Assets</vt:lpstr>
      <vt:lpstr>C. HTT Harmonised Glossary</vt:lpstr>
      <vt:lpstr>D1. NTT</vt:lpstr>
      <vt:lpstr> D2. NTT Pool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admin</cp:lastModifiedBy>
  <cp:lastPrinted>2016-05-20T08:25:54Z</cp:lastPrinted>
  <dcterms:created xsi:type="dcterms:W3CDTF">2016-04-21T08:07:20Z</dcterms:created>
  <dcterms:modified xsi:type="dcterms:W3CDTF">2019-04-16T18:22:24Z</dcterms:modified>
</cp:coreProperties>
</file>