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5\05. May 2025\Website\"/>
    </mc:Choice>
  </mc:AlternateContent>
  <xr:revisionPtr revIDLastSave="0" documentId="8_{F3CEAEE3-37D5-4DA7-934D-02D94DFFE048}" xr6:coauthVersionLast="47" xr6:coauthVersionMax="47" xr10:uidLastSave="{00000000-0000-0000-0000-000000000000}"/>
  <bookViews>
    <workbookView xWindow="-19310" yWindow="14290" windowWidth="19420" windowHeight="1030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2" i="8" l="1"/>
  <c r="D56" i="14" l="1"/>
  <c r="C187" i="9" l="1"/>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D54" i="14"/>
  <c r="C141" i="8" s="1"/>
  <c r="D53" i="14"/>
  <c r="D52" i="14"/>
  <c r="D51" i="14"/>
  <c r="D50" i="14"/>
  <c r="D49" i="14"/>
  <c r="D48" i="14"/>
  <c r="D47" i="14"/>
  <c r="D46" i="14"/>
  <c r="D45" i="14"/>
  <c r="C44" i="14"/>
  <c r="D44" i="14" s="1"/>
  <c r="D43" i="14"/>
  <c r="C139" i="8" s="1"/>
  <c r="D42" i="14"/>
  <c r="D33" i="14"/>
  <c r="D32" i="14"/>
  <c r="D31" i="14"/>
  <c r="D30" i="14"/>
  <c r="D29" i="14"/>
  <c r="D28" i="14"/>
  <c r="D27" i="14"/>
  <c r="D26" i="14"/>
  <c r="D25" i="14"/>
  <c r="F10" i="5"/>
  <c r="C155" i="8" l="1"/>
  <c r="D57" i="14"/>
  <c r="C39" i="8" s="1"/>
  <c r="C150" i="8"/>
  <c r="C145" i="8"/>
  <c r="C165" i="8"/>
  <c r="C164" i="8"/>
  <c r="C138" i="8"/>
  <c r="D245" i="9"/>
  <c r="C242" i="9"/>
  <c r="C243" i="9"/>
  <c r="C244" i="9"/>
  <c r="C245" i="9"/>
  <c r="C241" i="9"/>
  <c r="D191" i="9"/>
  <c r="D192" i="9"/>
  <c r="D193" i="9"/>
  <c r="D194" i="9"/>
  <c r="D195" i="9"/>
  <c r="D196" i="9"/>
  <c r="D197" i="9"/>
  <c r="D198" i="9"/>
  <c r="D199" i="9"/>
  <c r="D241" i="9"/>
  <c r="C73" i="8"/>
  <c r="C74" i="8"/>
  <c r="C75" i="8"/>
  <c r="C53" i="8"/>
  <c r="C115" i="8"/>
  <c r="D115" i="8"/>
  <c r="E280" i="14"/>
  <c r="F9" i="5"/>
  <c r="E281"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307" i="8"/>
  <c r="C291" i="8"/>
  <c r="D295" i="8"/>
  <c r="D293" i="8"/>
  <c r="C295" i="8"/>
  <c r="D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tc={A6E788DC-A091-430B-9369-5B92162DC0DF}</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4" authorId="3" shapeId="0" xr:uid="{A6E788DC-A091-430B-9369-5B92162DC0DF}">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<sst xmlns="http://schemas.openxmlformats.org/spreadsheetml/2006/main" count="7045" uniqueCount="3482">
  <si>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</si>
  <si>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</si>
  <si>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</si>
  <si>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</si>
  <si>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</si>
  <si>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</si>
  <si>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</si>
  <si>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</si>
  <si>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</si>
  <si>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</si>
  <si>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</si>
  <si>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</si>
  <si>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</si>
  <si>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</si>
  <si>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</si>
  <si>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</si>
  <si>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</si>
  <si>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</si>
  <si>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</si>
  <si>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</si>
  <si>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</si>
  <si>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</si>
  <si>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</si>
  <si>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</si>
  <si>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</si>
  <si>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</si>
  <si>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</si>
  <si>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</si>
  <si>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</si>
  <si>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</si>
  <si>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</si>
  <si>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</si>
  <si>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</si>
  <si>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</si>
  <si>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</si>
  <si>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</si>
  <si>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</si>
  <si>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</si>
  <si>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</si>
  <si>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</si>
  <si>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</si>
  <si>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</si>
  <si>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</si>
  <si>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</si>
  <si>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</si>
  <si>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</si>
  <si>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</si>
  <si>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</si>
  <si>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</si>
  <si>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</si>
  <si>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</si>
  <si>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</si>
  <si>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</si>
  <si>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</si>
  <si>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</si>
  <si>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</si>
  <si>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</si>
  <si>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</si>
  <si>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</si>
  <si>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</si>
  <si>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</si>
  <si>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</si>
  <si>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</si>
  <si>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</si>
  <si>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</si>
  <si>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</si>
  <si>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</si>
  <si>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</si>
  <si>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</si>
  <si>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</si>
  <si>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</si>
  <si>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</si>
  <si>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</si>
  <si>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</si>
  <si>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</si>
  <si>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</si>
  <si>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</si>
  <si>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</si>
  <si>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</si>
  <si>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</si>
  <si>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</si>
  <si>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</si>
  <si>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</si>
  <si>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</si>
  <si>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</si>
  <si>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</si>
  <si>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</si>
  <si>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</si>
  <si>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</si>
  <si>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</si>
  <si>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</si>
  <si>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</si>
  <si>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</si>
  <si>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</si>
  <si>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</si>
  <si>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</si>
  <si>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</si>
  <si>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</si>
  <si>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</si>
  <si>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</si>
  <si>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</si>
  <si>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</si>
  <si>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</si>
  <si>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</si>
  <si>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</si>
  <si>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</si>
  <si>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</si>
  <si>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</si>
  <si>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</si>
  <si>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</si>
  <si>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</si>
  <si>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</si>
  <si>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</si>
  <si>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</si>
  <si>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</si>
  <si>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</si>
  <si>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</si>
  <si>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</si>
  <si>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</si>
  <si>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</si>
  <si>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</si>
  <si>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</si>
  <si>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</si>
  <si>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</si>
  <si>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</si>
  <si>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</si>
  <si>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</si>
  <si>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</si>
  <si>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</si>
  <si>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</si>
  <si>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</si>
  <si>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</si>
  <si>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</si>
  <si>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</si>
  <si>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</si>
  <si>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</si>
  <si>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</si>
  <si>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</si>
  <si>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</si>
  <si>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</si>
  <si>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</si>
  <si>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</si>
  <si>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</si>
  <si>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</si>
  <si>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</si>
  <si>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</si>
  <si>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</si>
  <si>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</si>
  <si>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</si>
  <si>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</si>
  <si>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</si>
  <si>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</si>
  <si>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</si>
  <si>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</si>
  <si>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</si>
  <si>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</si>
  <si>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</si>
  <si>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</si>
  <si>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</si>
  <si>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</si>
  <si>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</si>
  <si>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</si>
  <si>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</si>
  <si>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</si>
  <si>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</si>
  <si>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</si>
  <si>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</si>
  <si>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</si>
  <si>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</si>
  <si>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</si>
  <si>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</si>
  <si>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</si>
  <si>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</si>
  <si>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</si>
  <si>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</si>
  <si>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</si>
  <si>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</si>
  <si>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</si>
  <si>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</si>
  <si>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</si>
  <si>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</si>
  <si>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</si>
  <si>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</si>
  <si>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</si>
  <si>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</si>
  <si>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</si>
  <si>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</si>
  <si>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</si>
  <si>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</si>
  <si>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</si>
  <si>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</si>
  <si>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</si>
  <si>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</si>
  <si>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</si>
  <si>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</si>
  <si>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</si>
  <si>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</si>
  <si>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</si>
  <si>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</si>
  <si>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</si>
  <si>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</si>
  <si>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</si>
  <si>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</si>
  <si>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</si>
  <si>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</si>
  <si>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</si>
  <si>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</si>
  <si>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</si>
  <si>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</si>
  <si>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</si>
  <si>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</si>
  <si>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</si>
  <si>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</si>
  <si>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</si>
  <si>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</si>
  <si>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</si>
  <si>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</si>
  <si>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</si>
  <si>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</si>
  <si>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</si>
  <si>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</si>
  <si>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</si>
  <si>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</si>
  <si>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</si>
  <si>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</si>
  <si>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</si>
  <si>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</si>
  <si>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</si>
  <si>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</si>
  <si>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</si>
  <si>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</si>
  <si>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</si>
  <si>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</si>
  <si>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</si>
  <si>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</si>
  <si>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</si>
  <si>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</si>
  <si>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</si>
  <si>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</si>
  <si>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</si>
  <si>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</si>
  <si>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</si>
  <si>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</si>
  <si>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</si>
  <si>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</si>
  <si>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</si>
  <si>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</si>
  <si>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</si>
  <si>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</si>
  <si>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</si>
  <si>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</si>
  <si>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</si>
  <si>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</si>
  <si>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</si>
  <si>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</si>
  <si>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</si>
  <si>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</si>
  <si>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</si>
  <si>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</si>
  <si>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</si>
  <si>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</si>
  <si>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</si>
  <si>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</si>
  <si>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</si>
  <si>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</si>
  <si>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</si>
  <si>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</si>
  <si>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</si>
  <si>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</si>
  <si>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</si>
  <si>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</si>
  <si>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</si>
  <si>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</si>
  <si>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</si>
  <si>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</si>
  <si>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</si>
  <si>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</si>
  <si>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</si>
  <si>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</si>
  <si>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</si>
  <si>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</si>
  <si>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</si>
  <si>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</si>
  <si>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</si>
  <si>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</si>
  <si>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</si>
  <si>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</si>
  <si>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</si>
  <si>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</si>
  <si>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</si>
  <si>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</si>
  <si>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</si>
  <si>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</si>
  <si>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</si>
  <si>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</si>
  <si>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</si>
  <si>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</si>
  <si>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</si>
  <si>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</si>
  <si>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</si>
  <si>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</si>
  <si>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</si>
  <si>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</si>
  <si>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</si>
  <si>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</si>
  <si>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</si>
  <si>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</si>
  <si>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</si>
  <si>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</si>
  <si>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</si>
  <si>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</si>
  <si>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</si>
  <si>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</si>
  <si>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</si>
  <si>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</si>
  <si>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</si>
  <si>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</si>
  <si>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</si>
  <si>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</si>
  <si>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</si>
  <si>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</si>
  <si>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</si>
  <si>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</si>
  <si>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</si>
  <si>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</si>
  <si>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</si>
  <si>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</si>
  <si>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</si>
  <si>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</si>
  <si>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</si>
  <si>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</si>
  <si>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</si>
  <si>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</si>
  <si>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</si>
  <si>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</si>
  <si>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</si>
  <si>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</si>
  <si>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</si>
  <si>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</si>
  <si>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</si>
  <si>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</si>
  <si>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</si>
  <si>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</si>
  <si>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</si>
  <si>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</si>
  <si>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</si>
  <si>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</si>
  <si>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</si>
  <si>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</si>
  <si>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</si>
  <si>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</si>
  <si>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</si>
  <si>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</si>
  <si>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</si>
  <si>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</si>
  <si>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</si>
  <si>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</si>
  <si>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</si>
  <si>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</si>
  <si>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</si>
  <si>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</si>
  <si>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</si>
  <si>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</si>
  <si>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</si>
  <si>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</si>
  <si>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</si>
  <si>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</si>
  <si>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</si>
  <si>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</si>
  <si>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</si>
  <si>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</si>
  <si>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</si>
  <si>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</si>
  <si>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</si>
  <si>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</si>
  <si>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</si>
  <si>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</si>
  <si>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</si>
  <si>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</si>
  <si>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</si>
  <si>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</si>
  <si>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</si>
  <si>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</si>
  <si>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</si>
  <si>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</si>
  <si>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</si>
  <si>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</si>
  <si>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</si>
  <si>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</si>
  <si>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</si>
  <si>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</si>
  <si>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</si>
  <si>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</si>
  <si>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</si>
  <si>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</si>
  <si>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</si>
  <si>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</si>
  <si>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</si>
  <si>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</si>
  <si>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</si>
  <si>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</si>
  <si>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</si>
  <si>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</si>
  <si>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</si>
  <si>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</si>
  <si>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</si>
  <si>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</si>
  <si>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</si>
  <si>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</si>
  <si>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</si>
  <si>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</si>
  <si>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</si>
  <si>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</si>
  <si>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</si>
  <si>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</si>
  <si>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</si>
  <si>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</si>
  <si>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</si>
  <si>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</si>
  <si>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</si>
  <si>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</si>
  <si>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</si>
  <si>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</si>
  <si>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</si>
  <si>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</si>
  <si>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</si>
  <si>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</si>
  <si>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</si>
  <si>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</si>
  <si>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</si>
  <si>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</si>
  <si>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</si>
  <si>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</si>
  <si>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</si>
  <si>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</si>
  <si>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</si>
  <si>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</si>
  <si>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</si>
  <si>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</si>
  <si>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</si>
  <si>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</si>
  <si>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</si>
  <si>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</si>
  <si>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</si>
  <si>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</si>
  <si>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</si>
  <si>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</si>
  <si>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</si>
  <si>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</si>
  <si>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</si>
  <si>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</si>
  <si>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</si>
  <si>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</si>
  <si>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</si>
  <si>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</si>
  <si>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</si>
  <si>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</si>
  <si>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</si>
  <si>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</si>
  <si>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</si>
  <si>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</si>
  <si>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</si>
  <si>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</si>
  <si>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</si>
  <si>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</si>
  <si>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</si>
  <si>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</si>
  <si>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</si>
  <si>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</si>
  <si>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</si>
  <si>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</si>
  <si>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</si>
  <si>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</si>
  <si>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</si>
  <si>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</si>
  <si>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</si>
  <si>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</si>
  <si>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</si>
  <si>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</si>
  <si>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</si>
  <si>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</si>
  <si>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</si>
  <si>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</si>
  <si>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</si>
  <si>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</si>
  <si>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</si>
  <si>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</si>
  <si>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</si>
  <si>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</si>
  <si>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</si>
  <si>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</si>
  <si>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</si>
  <si>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</si>
  <si>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</si>
  <si>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</si>
  <si>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</si>
  <si>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</si>
  <si>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</si>
  <si>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</si>
  <si>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</si>
  <si>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</si>
  <si>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</si>
  <si>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</si>
  <si>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</si>
  <si>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</si>
  <si>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</si>
  <si>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</si>
  <si>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</si>
  <si>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</si>
  <si>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</si>
  <si>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</si>
  <si>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</si>
  <si>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</si>
  <si>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</si>
  <si>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</si>
  <si>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</si>
  <si>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</si>
  <si>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</si>
  <si>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</si>
  <si>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</si>
  <si>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</si>
  <si>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</si>
  <si>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</si>
  <si>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</si>
  <si>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</si>
  <si>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</si>
  <si>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</si>
  <si>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</si>
  <si>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</si>
  <si>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</si>
  <si>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</si>
  <si>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</si>
  <si>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</si>
  <si>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</si>
  <si>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</si>
  <si>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</si>
  <si>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</si>
  <si>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</si>
  <si>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</si>
  <si>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</si>
  <si>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</si>
  <si>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</si>
  <si>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</si>
  <si>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</si>
  <si>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</si>
  <si>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</si>
  <si>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</si>
  <si>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</si>
  <si>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</si>
  <si>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</si>
  <si>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</si>
  <si>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</si>
  <si>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</si>
  <si>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</si>
  <si>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</si>
  <si>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</si>
  <si>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</si>
  <si>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</si>
  <si>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</si>
  <si>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</si>
  <si>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</si>
  <si>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</si>
  <si>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</si>
  <si>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</si>
  <si>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</si>
  <si>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</si>
  <si>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</si>
  <si>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</si>
  <si>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</si>
  <si>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</si>
  <si>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</si>
  <si>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</si>
  <si>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</si>
  <si>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</si>
  <si>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</si>
  <si>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</si>
  <si>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</si>
  <si>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</si>
  <si>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</si>
  <si>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</si>
  <si>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</si>
  <si>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</si>
  <si>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</si>
  <si>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</si>
  <si>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</si>
  <si>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</si>
  <si>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</si>
  <si>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</si>
  <si>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</si>
  <si>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</si>
  <si>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</si>
  <si>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</si>
  <si>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</si>
  <si>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</si>
  <si>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</si>
  <si>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</si>
  <si>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</si>
  <si>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</si>
  <si>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</si>
  <si>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</si>
  <si>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</si>
  <si>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</si>
  <si>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</si>
  <si>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</si>
  <si>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</si>
  <si>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</si>
  <si>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</si>
  <si>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</si>
  <si>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</si>
  <si>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</si>
  <si>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</si>
  <si>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</si>
  <si>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</si>
  <si>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</si>
  <si>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</si>
  <si>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</si>
  <si>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</si>
  <si>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</si>
  <si>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</si>
  <si>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</si>
  <si>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</si>
  <si>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</si>
  <si>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</si>
  <si>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</si>
  <si>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</si>
  <si>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</si>
  <si>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</si>
  <si>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</si>
  <si>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</si>
  <si>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</si>
  <si>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</si>
  <si>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</si>
  <si>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</si>
  <si>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</si>
  <si>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</si>
  <si>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</si>
  <si>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</si>
  <si>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</si>
  <si>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</si>
  <si>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</si>
  <si>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</si>
  <si>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</si>
  <si>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</si>
  <si>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</si>
  <si>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</si>
  <si>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</si>
  <si>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</si>
  <si>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</si>
  <si>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</si>
  <si>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</si>
  <si>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</si>
  <si>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</si>
  <si>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</si>
  <si>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</si>
  <si>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</si>
  <si>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</si>
  <si>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</si>
  <si>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</si>
  <si>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</si>
  <si>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</si>
  <si>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</si>
  <si>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</si>
  <si>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</si>
  <si>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</si>
  <si>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</si>
  <si>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</si>
  <si>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</si>
  <si>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</si>
  <si>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</si>
  <si>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</si>
  <si>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</si>
  <si>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</si>
  <si>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</si>
  <si>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</si>
  <si>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</si>
  <si>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</si>
  <si>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</si>
  <si>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</si>
  <si>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</si>
  <si>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</si>
  <si>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</si>
  <si>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</si>
  <si>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</si>
  <si>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</si>
  <si>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</si>
  <si>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</si>
  <si>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</si>
  <si>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</si>
  <si>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</si>
  <si>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</si>
  <si>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</si>
  <si>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</si>
  <si>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</si>
  <si>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</si>
  <si>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</si>
  <si>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</si>
  <si>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</si>
  <si>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</si>
  <si>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</si>
  <si>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</si>
  <si>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</si>
  <si>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</si>
  <si>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</si>
  <si>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</si>
  <si>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</si>
  <si>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</si>
  <si>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</si>
  <si>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</si>
  <si>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</si>
  <si>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</si>
  <si>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</si>
  <si>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</si>
  <si>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</si>
  <si>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</si>
  <si>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</si>
  <si>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</si>
  <si>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</si>
  <si>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</si>
  <si>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</si>
  <si>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</si>
  <si>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</si>
  <si>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</si>
  <si>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</si>
  <si>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</si>
  <si>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</si>
  <si>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</si>
  <si>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</si>
  <si>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</si>
  <si>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</si>
  <si>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</si>
  <si>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</si>
  <si>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</si>
  <si>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</si>
  <si>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</si>
  <si>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</si>
  <si>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</si>
  <si>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</si>
  <si>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</si>
  <si>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</si>
  <si>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</si>
  <si>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</si>
  <si>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</si>
  <si>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</si>
  <si>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</si>
  <si>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</si>
  <si>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</si>
  <si>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</si>
  <si>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</si>
  <si>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</si>
  <si>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</si>
  <si>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</si>
  <si>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</si>
  <si>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</si>
  <si>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</si>
  <si>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</si>
  <si>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</si>
  <si>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</si>
  <si>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</si>
  <si>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</si>
  <si>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</si>
  <si>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</si>
  <si>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</si>
  <si>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</si>
  <si>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</si>
  <si>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</si>
  <si>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</si>
  <si>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</si>
  <si>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</si>
  <si>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</si>
  <si>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</si>
  <si>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</si>
  <si>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</si>
  <si>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</si>
  <si>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</si>
  <si>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</si>
  <si>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</si>
  <si>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</si>
  <si>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</si>
  <si>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</si>
  <si>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</si>
  <si>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</si>
  <si>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</si>
  <si>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</si>
  <si>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</si>
  <si>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</si>
  <si>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</si>
  <si>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</si>
  <si>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</si>
  <si>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</si>
  <si>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</si>
  <si>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</si>
  <si>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</si>
  <si>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</si>
  <si>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</si>
  <si>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</si>
  <si>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</si>
  <si>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</si>
  <si>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</si>
  <si>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</si>
  <si>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</si>
  <si>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</si>
  <si>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</si>
  <si>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</si>
  <si>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</si>
  <si>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</si>
  <si>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</si>
  <si>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</si>
  <si>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</si>
  <si>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</si>
  <si>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</si>
  <si>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</si>
  <si>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</si>
  <si>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</si>
  <si>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</si>
  <si>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</si>
  <si>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</si>
  <si>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</si>
  <si>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</si>
  <si>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</si>
  <si>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</si>
  <si>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</si>
  <si>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</si>
  <si>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</si>
  <si>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</si>
  <si>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</si>
  <si>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</si>
  <si>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</si>
  <si>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</si>
  <si>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</si>
  <si>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</si>
  <si>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</si>
  <si>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</si>
  <si>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</si>
  <si>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</si>
  <si>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</si>
  <si>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</si>
  <si>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</si>
  <si>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</si>
  <si>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</si>
  <si>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</si>
  <si>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</si>
  <si>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</si>
  <si>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</si>
  <si>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</si>
  <si>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</si>
  <si>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</si>
  <si>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</si>
  <si>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</si>
  <si>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</si>
  <si>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</si>
  <si>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</si>
  <si>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</si>
  <si>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</si>
  <si>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</si>
  <si>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</si>
  <si>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</si>
  <si>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</si>
  <si>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</si>
  <si>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</si>
  <si>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</si>
  <si>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</si>
  <si>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</si>
  <si>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</si>
  <si>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</si>
  <si>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</si>
  <si>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</si>
  <si>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</si>
  <si>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</si>
  <si>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</si>
  <si>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</si>
  <si>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</si>
  <si>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</si>
  <si>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</si>
  <si>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</si>
  <si>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</si>
  <si>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</si>
  <si>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</si>
  <si>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</si>
  <si>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</si>
  <si>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</si>
  <si>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</si>
  <si>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</si>
  <si>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</si>
  <si>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</si>
  <si>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</si>
  <si>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</si>
  <si>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</si>
  <si>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</si>
  <si>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</si>
  <si>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</si>
  <si>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</si>
  <si>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</si>
  <si>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</si>
  <si>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</si>
  <si>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</si>
  <si>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</si>
  <si>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</si>
  <si>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</si>
  <si>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</si>
  <si>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</si>
  <si>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</si>
  <si>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</si>
  <si>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</si>
  <si>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</si>
  <si>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</si>
  <si>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</si>
  <si>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</si>
  <si>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</si>
  <si>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</si>
  <si>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</si>
  <si>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</si>
  <si>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</si>
  <si>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</si>
  <si>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</si>
  <si>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</si>
  <si>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</si>
  <si>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</si>
  <si>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</si>
  <si>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</si>
  <si>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</si>
  <si>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</si>
  <si>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</si>
  <si>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</si>
  <si>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</si>
  <si>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</si>
  <si>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</si>
  <si>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</si>
  <si>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</si>
  <si>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</si>
  <si>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</si>
  <si>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</si>
  <si>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</si>
  <si>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</si>
  <si>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</si>
  <si>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</si>
  <si>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</si>
  <si>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</si>
  <si>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</si>
  <si>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</si>
  <si>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</si>
  <si>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</si>
  <si>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</si>
  <si>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</si>
  <si>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</si>
  <si>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</si>
  <si>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</si>
  <si>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</si>
  <si>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</si>
  <si>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</si>
  <si>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</si>
  <si>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</si>
  <si>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</si>
  <si>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</si>
  <si>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</si>
  <si>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</si>
  <si>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</si>
  <si>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</si>
  <si>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</si>
  <si>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</si>
  <si>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</si>
  <si>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</si>
  <si>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</si>
  <si>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</si>
  <si>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</si>
  <si>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</si>
  <si>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</si>
  <si>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</si>
  <si>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</si>
  <si>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</si>
  <si>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</si>
  <si>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</si>
  <si>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</si>
  <si>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</si>
  <si>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</si>
  <si>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</si>
  <si>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</si>
  <si>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</si>
  <si>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</si>
  <si>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</si>
  <si>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</si>
  <si>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</si>
  <si>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</si>
  <si>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</si>
  <si>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</si>
  <si>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</si>
  <si>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</si>
  <si>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</si>
  <si>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</si>
  <si>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</si>
  <si>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</si>
  <si>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</si>
  <si>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</si>
  <si>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</si>
  <si>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</si>
  <si>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</si>
  <si>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</si>
  <si>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</si>
  <si>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</si>
  <si>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</si>
  <si>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</si>
  <si>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</si>
  <si>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</si>
  <si>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</si>
  <si>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</si>
  <si>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</si>
  <si>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</si>
  <si>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</si>
  <si>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</si>
  <si>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</si>
  <si>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</si>
  <si>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</si>
  <si>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</si>
  <si>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</si>
  <si>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</si>
  <si>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</si>
  <si>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</si>
  <si>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</si>
  <si>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</si>
  <si>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</si>
  <si>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</si>
  <si>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</si>
  <si>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</si>
  <si>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</si>
  <si>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</si>
  <si>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</si>
  <si>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</si>
  <si>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</si>
  <si>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</si>
  <si>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</si>
  <si>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</si>
  <si>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</si>
  <si>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</si>
  <si>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</si>
  <si>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</si>
  <si>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</si>
  <si>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</si>
  <si>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</si>
  <si>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</si>
  <si>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</si>
  <si>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</si>
  <si>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</si>
  <si>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</si>
  <si>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</si>
  <si>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</si>
  <si>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</si>
  <si>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</si>
  <si>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</si>
  <si>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</si>
  <si>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</si>
  <si>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</si>
  <si>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</si>
  <si>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</si>
  <si>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</si>
  <si>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</si>
  <si>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</si>
  <si>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</si>
  <si>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</si>
  <si>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</si>
  <si>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</si>
  <si>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</si>
  <si>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</si>
  <si>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</si>
  <si>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</si>
  <si>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</si>
  <si>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</si>
  <si>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</si>
  <si>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</si>
  <si>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</si>
  <si>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</si>
  <si>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</si>
  <si>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</si>
  <si>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</si>
  <si>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</si>
  <si>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</si>
  <si>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</si>
  <si>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</si>
  <si>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</si>
  <si>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</si>
  <si>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</si>
  <si>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</si>
  <si>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</si>
  <si>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</si>
  <si>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</si>
  <si>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</si>
  <si>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</si>
  <si>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</si>
  <si>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</si>
  <si>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</si>
  <si>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</si>
  <si>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</si>
  <si>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</si>
  <si>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</si>
  <si>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</si>
  <si>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</si>
  <si>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</si>
  <si>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</si>
  <si>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</si>
  <si>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</si>
  <si>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</si>
  <si>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</si>
  <si>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</si>
  <si>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</si>
  <si>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</si>
  <si>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</si>
  <si>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</si>
  <si>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</si>
  <si>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</si>
  <si>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</si>
  <si>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</si>
  <si>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</si>
  <si>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</si>
  <si>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</si>
  <si>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</si>
  <si>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</si>
  <si>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</si>
  <si>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</si>
  <si>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</si>
  <si>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</si>
  <si>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</si>
  <si>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</si>
  <si>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</si>
  <si>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</si>
  <si>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</si>
  <si>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</si>
  <si>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</si>
  <si>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</si>
  <si>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</si>
  <si>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</si>
  <si>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</si>
  <si>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</si>
  <si>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</si>
  <si>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</si>
  <si>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</si>
  <si>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</si>
  <si>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</si>
  <si>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</si>
  <si>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</si>
  <si>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</si>
  <si>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</si>
  <si>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</si>
  <si>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</si>
  <si>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</si>
  <si>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</si>
  <si>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</si>
  <si>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</si>
  <si>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</si>
  <si>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</si>
  <si>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</si>
  <si>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</si>
  <si>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</si>
  <si>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</si>
  <si>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</si>
  <si>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</si>
  <si>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</si>
  <si>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</si>
  <si>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</si>
  <si>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</si>
  <si>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</si>
  <si>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</si>
  <si>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</si>
  <si>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</si>
  <si>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</si>
  <si>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</si>
  <si>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</si>
  <si>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</si>
  <si>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</si>
  <si>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</si>
  <si>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</si>
  <si>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</si>
  <si>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</si>
  <si>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</si>
  <si>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</si>
  <si>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</si>
  <si>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</si>
  <si>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</si>
  <si>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</si>
  <si>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</si>
  <si>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</si>
  <si>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</si>
  <si>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</si>
  <si>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</si>
  <si>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</si>
  <si>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</si>
  <si>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</si>
  <si>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</si>
  <si>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</si>
  <si>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</si>
  <si>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</si>
  <si>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</si>
  <si>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</si>
  <si>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</si>
  <si>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</si>
  <si>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</si>
  <si>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</si>
  <si>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</si>
  <si>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</si>
  <si>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</si>
  <si>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</si>
  <si>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</si>
  <si>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</si>
  <si>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</si>
  <si>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</si>
  <si>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</si>
  <si>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</si>
  <si>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</si>
  <si>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</si>
  <si>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</si>
  <si>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</si>
  <si>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</si>
  <si>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</si>
  <si>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</si>
  <si>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</si>
  <si>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</si>
  <si>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</si>
  <si>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</si>
  <si>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</si>
  <si>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</si>
  <si>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</si>
  <si>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</si>
  <si>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</si>
  <si>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</si>
  <si>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</si>
  <si>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</si>
  <si>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</si>
  <si>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</si>
  <si>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</si>
  <si>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</si>
  <si>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</si>
  <si>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</si>
  <si>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</si>
  <si>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</si>
  <si>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</si>
  <si>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</si>
  <si>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</si>
  <si>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</si>
  <si>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</si>
  <si>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</si>
  <si>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</si>
  <si>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</si>
  <si>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</si>
  <si>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</si>
  <si>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</si>
  <si>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</si>
  <si>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</si>
  <si>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</si>
  <si>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</si>
  <si>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</si>
  <si>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</si>
  <si>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</si>
  <si>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</si>
  <si>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</si>
  <si>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</si>
  <si>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</si>
  <si>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</si>
  <si>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</si>
  <si>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</si>
  <si>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</si>
  <si>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</si>
  <si>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</si>
  <si>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</si>
  <si>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</si>
  <si>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</si>
  <si>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</si>
  <si>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</si>
  <si>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</si>
  <si>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</si>
  <si>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</si>
  <si>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</si>
  <si>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</si>
  <si>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</si>
  <si>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</si>
  <si>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</si>
  <si>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</si>
  <si>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</si>
  <si>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</si>
  <si>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</si>
  <si>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</si>
  <si>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</si>
  <si>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</si>
  <si>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</si>
  <si>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</si>
  <si>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</si>
  <si>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</si>
  <si>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</si>
  <si>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</si>
  <si>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</si>
  <si>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</si>
  <si>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</si>
  <si>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</si>
  <si>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</si>
  <si>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</si>
  <si>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</si>
  <si>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</si>
  <si>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</si>
  <si>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</si>
  <si>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</si>
  <si>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</si>
  <si>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</si>
  <si>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</si>
  <si>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</si>
  <si>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</si>
  <si>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</si>
  <si>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</si>
  <si>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</si>
  <si>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</si>
  <si>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</si>
  <si>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</si>
  <si>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</si>
  <si>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</si>
  <si>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</si>
  <si>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</si>
  <si>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</si>
  <si>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</si>
  <si>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</si>
  <si>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</si>
  <si>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</si>
  <si>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</si>
  <si>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</si>
  <si>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</si>
  <si>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</si>
  <si>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</si>
  <si>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</si>
  <si>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</si>
  <si>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</si>
  <si>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</si>
  <si>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</si>
  <si>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</si>
  <si>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</si>
  <si>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</si>
  <si>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</si>
  <si>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</si>
  <si>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</si>
  <si>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</si>
  <si>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</si>
  <si>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</si>
  <si>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</si>
  <si>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</si>
  <si>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</si>
  <si>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</si>
  <si>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</si>
  <si>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</si>
  <si>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</si>
  <si>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</si>
  <si>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</si>
  <si>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</si>
  <si>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</si>
  <si>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</si>
  <si>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</si>
  <si>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</si>
  <si>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</si>
  <si>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</si>
  <si>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</si>
  <si>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</si>
  <si>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</si>
  <si>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</si>
  <si>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</si>
  <si>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</si>
  <si>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</si>
  <si>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</si>
  <si>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</si>
  <si>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</si>
  <si>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</si>
  <si>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</si>
  <si>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</si>
  <si>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</si>
  <si>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</si>
  <si>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</si>
  <si>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</si>
  <si>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</si>
  <si>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</si>
  <si>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</si>
  <si>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</si>
  <si>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</si>
  <si>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</si>
  <si>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</si>
  <si>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</si>
  <si>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</si>
  <si>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</si>
  <si>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</si>
  <si>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</si>
  <si>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</si>
  <si>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</si>
  <si>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</si>
  <si>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</si>
  <si>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</si>
  <si>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</si>
  <si>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</si>
  <si>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</si>
  <si>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</si>
  <si>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</si>
  <si>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</si>
  <si>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</si>
  <si>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</si>
  <si>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</si>
  <si>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</si>
  <si>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</si>
  <si>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</si>
  <si>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</si>
  <si>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</si>
  <si>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</si>
  <si>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</si>
  <si>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</si>
  <si>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</si>
  <si>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</si>
  <si>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</si>
  <si>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</si>
  <si>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</si>
  <si>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</si>
  <si>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</si>
  <si>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</si>
  <si>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</si>
  <si>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</si>
  <si>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</si>
  <si>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</si>
  <si>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</si>
  <si>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</si>
  <si>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</si>
  <si>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</si>
  <si>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</si>
  <si>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</si>
  <si>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</si>
  <si>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</si>
  <si>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</si>
  <si>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</si>
  <si>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</si>
  <si>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</si>
  <si>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</si>
  <si>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</si>
  <si>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</si>
  <si>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</si>
  <si>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</si>
  <si>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</si>
  <si>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</si>
  <si>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</si>
  <si>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</si>
  <si>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</si>
  <si>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</si>
  <si>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</si>
  <si>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</si>
  <si>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</si>
  <si>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</si>
  <si>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</si>
  <si>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</si>
  <si>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</si>
  <si>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</si>
  <si>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</si>
  <si>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</si>
  <si>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</si>
  <si>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</si>
  <si>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</si>
  <si>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</si>
  <si>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</si>
  <si>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</si>
  <si>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</si>
  <si>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</si>
  <si>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</si>
  <si>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</si>
  <si>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</si>
  <si>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</si>
  <si>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</si>
  <si>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</si>
  <si>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</si>
  <si>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</si>
  <si>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</si>
  <si>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</si>
  <si>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</si>
  <si>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</si>
  <si>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</si>
  <si>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</si>
  <si>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</si>
  <si>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</si>
  <si>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</si>
  <si>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</si>
  <si>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</si>
  <si>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</si>
  <si>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</si>
  <si>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</si>
  <si>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</si>
  <si>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</si>
  <si>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</si>
  <si>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</si>
  <si>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</si>
  <si>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</si>
  <si>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</si>
  <si>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</si>
  <si>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</si>
  <si>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</si>
  <si>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</si>
  <si>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</si>
  <si>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</si>
  <si>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</si>
  <si>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</si>
  <si>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</si>
  <si>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</si>
  <si>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</si>
  <si>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</si>
  <si>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</si>
  <si>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</si>
  <si>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</si>
  <si>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</si>
  <si>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</si>
  <si>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</si>
  <si>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</si>
  <si>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</si>
  <si>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</si>
  <si>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</si>
  <si>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</si>
  <si>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</si>
  <si>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</si>
  <si>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</si>
  <si>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</si>
  <si>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</si>
  <si>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</si>
  <si>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</si>
  <si>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</si>
  <si>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</si>
  <si>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</si>
  <si>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</si>
  <si>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</si>
  <si>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</si>
  <si>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</si>
  <si>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</si>
  <si>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</si>
  <si>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</si>
  <si>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</si>
  <si>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</si>
  <si>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</si>
  <si>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</si>
  <si>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</si>
  <si>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</si>
  <si>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</si>
  <si>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</si>
  <si>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</si>
  <si>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</si>
  <si>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</si>
  <si>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</si>
  <si>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</si>
  <si>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</si>
  <si>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</si>
  <si>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</si>
  <si>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</si>
  <si>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</si>
  <si>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</si>
  <si>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</si>
  <si>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</si>
  <si>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</si>
  <si>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</si>
  <si>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</si>
  <si>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</si>
  <si>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</si>
  <si>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</si>
  <si>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</si>
  <si>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</si>
  <si>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</si>
  <si>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</si>
  <si>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</si>
  <si>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</si>
  <si>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</si>
  <si>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</si>
  <si>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</si>
  <si>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</si>
  <si>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</si>
  <si>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</si>
  <si>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</si>
  <si>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</si>
  <si>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</si>
  <si>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</si>
  <si>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</si>
  <si>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</si>
  <si>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</si>
  <si>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</si>
  <si>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</si>
  <si>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</si>
  <si>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</si>
  <si>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</si>
  <si>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</si>
  <si>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</si>
  <si>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</si>
  <si>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</si>
  <si>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</si>
  <si>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</si>
  <si>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</si>
  <si>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</si>
  <si>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</si>
  <si>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</si>
  <si>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</si>
  <si>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</si>
  <si>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</si>
  <si>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</si>
  <si>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</si>
  <si>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</si>
  <si>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</si>
  <si>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</si>
  <si>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</si>
  <si>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</si>
  <si>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</si>
  <si>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</si>
  <si>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</si>
  <si>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</si>
  <si>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</si>
  <si>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</si>
  <si>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</si>
  <si>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</si>
  <si>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</si>
  <si>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</si>
  <si>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</si>
  <si>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</si>
  <si>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</si>
  <si>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</si>
  <si>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</si>
  <si>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</si>
  <si>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</si>
  <si>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</si>
  <si>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</si>
  <si>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</si>
  <si>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</si>
  <si>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</si>
  <si>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</si>
  <si>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</si>
  <si>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</si>
  <si>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</si>
  <si>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</si>
  <si>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</si>
  <si>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</si>
  <si>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</si>
  <si>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</si>
  <si>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</si>
  <si>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</si>
  <si>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</si>
  <si>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</si>
  <si>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</si>
  <si>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</si>
  <si>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</si>
  <si>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</si>
  <si>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</si>
  <si>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</si>
  <si>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</si>
  <si>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</si>
  <si>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</si>
  <si>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</si>
  <si>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</si>
  <si>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</si>
  <si>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</si>
  <si>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</si>
  <si>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</si>
  <si>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</si>
  <si>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</si>
  <si>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</si>
  <si>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</si>
  <si>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</si>
  <si>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</si>
  <si>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</si>
  <si>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</si>
  <si>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</si>
  <si>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</si>
  <si>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</si>
  <si>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</si>
  <si>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</si>
  <si>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</si>
  <si>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</si>
  <si>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</si>
  <si>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</si>
  <si>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</si>
  <si>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</si>
  <si>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</si>
  <si>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</si>
  <si>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</si>
  <si>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</si>
  <si>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</si>
  <si>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</si>
  <si>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</si>
  <si>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</si>
  <si>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</si>
  <si>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</si>
  <si>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</si>
  <si>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</si>
  <si>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</si>
  <si>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</si>
  <si>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</si>
  <si>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</si>
  <si>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</si>
  <si>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</si>
  <si>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</si>
  <si>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</si>
  <si>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</si>
  <si>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</si>
  <si>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</si>
  <si>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</si>
  <si>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</si>
  <si>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</si>
  <si>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</si>
  <si>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</si>
  <si>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</si>
  <si>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</si>
  <si>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</si>
  <si>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</si>
  <si>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</si>
  <si>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</si>
  <si>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</si>
  <si>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</si>
  <si>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</si>
  <si>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</si>
  <si>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</si>
  <si>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</si>
  <si>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</si>
  <si>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</si>
  <si>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</si>
  <si>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</si>
  <si>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</si>
  <si>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</si>
  <si>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</si>
  <si>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</si>
  <si>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</si>
  <si>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</si>
  <si>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</si>
  <si>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</si>
  <si>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</si>
  <si>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</si>
  <si>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</si>
  <si>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</si>
  <si>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</si>
  <si>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</si>
  <si>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</si>
  <si>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</si>
  <si>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</si>
  <si>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</si>
  <si>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</si>
  <si>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</si>
  <si>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</si>
  <si>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</si>
  <si>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</si>
  <si>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</si>
  <si>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</si>
  <si>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</si>
  <si>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</si>
  <si>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</si>
  <si>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</si>
  <si>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</si>
  <si>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</si>
  <si>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</si>
  <si>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</si>
  <si>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</si>
  <si>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</si>
  <si>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</si>
  <si>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</si>
  <si>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</si>
  <si>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</si>
  <si>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</si>
  <si>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</si>
  <si>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</si>
  <si>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</si>
  <si>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</si>
  <si>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</si>
  <si>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</si>
  <si>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</si>
  <si>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</si>
  <si>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</si>
  <si>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</si>
  <si>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</si>
  <si>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</si>
  <si>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</si>
  <si>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</si>
  <si>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</si>
  <si>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</si>
  <si>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</si>
  <si>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</si>
  <si>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</si>
  <si>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</si>
  <si>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</si>
  <si>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</si>
  <si>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</si>
  <si>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</si>
  <si>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</si>
  <si>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</si>
  <si>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</si>
  <si>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</si>
  <si>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</si>
  <si>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</si>
  <si>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</si>
  <si>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</si>
  <si>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</si>
  <si>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</si>
  <si>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</si>
  <si>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</si>
  <si>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</si>
  <si>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</si>
  <si>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</si>
  <si>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</si>
  <si>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</si>
  <si>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</si>
  <si>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</si>
  <si>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</si>
  <si>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</si>
  <si>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</si>
  <si>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</si>
  <si>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</si>
  <si>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</si>
  <si>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</si>
  <si>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</si>
  <si>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</si>
  <si>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</si>
  <si>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</si>
  <si>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</si>
  <si>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</si>
  <si>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</si>
  <si>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</si>
  <si>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</si>
  <si>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</si>
  <si>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</si>
  <si>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</si>
  <si>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</si>
  <si>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</si>
  <si>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</si>
  <si>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</si>
  <si>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</si>
  <si>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</si>
  <si>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</si>
  <si>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</si>
  <si>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</si>
  <si>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</si>
  <si>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</si>
  <si>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</si>
  <si>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</si>
  <si>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</si>
  <si>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</si>
  <si>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</si>
  <si>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</si>
  <si>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</si>
  <si>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</si>
  <si>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</si>
  <si>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</si>
  <si>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</si>
  <si>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</si>
  <si>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</si>
  <si>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</si>
  <si>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</si>
  <si>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</si>
  <si>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</si>
  <si>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</si>
  <si>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</si>
  <si>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</si>
  <si>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</si>
  <si>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</si>
  <si>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</si>
  <si>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</si>
  <si>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</si>
  <si>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</si>
  <si>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</si>
  <si>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</si>
  <si>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</si>
  <si>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</si>
  <si>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</si>
  <si>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</si>
  <si>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</si>
  <si>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</si>
  <si>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</si>
  <si>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</si>
  <si>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</si>
  <si>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</si>
  <si>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</si>
  <si>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</si>
  <si>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</si>
  <si>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</si>
  <si>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</si>
  <si>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</si>
  <si>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</si>
  <si>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</si>
  <si>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</si>
  <si>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</si>
  <si>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</si>
  <si>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</si>
  <si>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</si>
  <si>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</si>
  <si>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</si>
  <si>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</si>
  <si>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</si>
  <si>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</si>
  <si>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</si>
  <si>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</si>
  <si>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</si>
  <si>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</si>
  <si>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</si>
  <si>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</si>
  <si>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</si>
  <si>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</si>
  <si>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</si>
  <si>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</si>
  <si>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</si>
  <si>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</si>
  <si>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</si>
  <si>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</si>
  <si>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</si>
  <si>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</si>
  <si>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</si>
  <si>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</si>
  <si>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</si>
  <si>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</si>
  <si>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</si>
  <si>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</si>
  <si>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</si>
  <si>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</si>
  <si>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</si>
  <si>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</si>
  <si>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</si>
  <si>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</si>
  <si>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</si>
  <si>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</si>
  <si>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</si>
  <si>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</si>
  <si>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</si>
  <si>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</si>
  <si>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</si>
  <si>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</si>
  <si>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</si>
  <si>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</si>
  <si>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</si>
  <si>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</si>
  <si>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</si>
  <si>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</si>
  <si>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</si>
  <si>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</si>
  <si>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</si>
  <si>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</si>
  <si>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</si>
  <si>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</si>
  <si>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</si>
  <si>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</si>
  <si>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</si>
  <si>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</si>
  <si>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</si>
  <si>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</si>
  <si>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</si>
  <si>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</si>
  <si>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</si>
  <si>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</si>
  <si>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</si>
  <si>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</si>
  <si>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</si>
  <si>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</si>
  <si>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</si>
  <si>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</si>
  <si>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</si>
  <si>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</si>
  <si>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</si>
  <si>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</si>
  <si>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</si>
  <si>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</si>
  <si>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</si>
  <si>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</si>
  <si>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</si>
  <si>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</si>
  <si>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</si>
  <si>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</si>
  <si>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</si>
  <si>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</si>
  <si>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</si>
  <si>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</si>
  <si>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</si>
  <si>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</si>
  <si>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</si>
  <si>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</si>
  <si>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</si>
  <si>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</si>
  <si>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</si>
  <si>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</si>
  <si>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</si>
  <si>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</si>
  <si>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</si>
  <si>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</si>
  <si>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</si>
  <si>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</si>
  <si>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</si>
  <si>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</si>
  <si>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</si>
  <si>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</si>
  <si>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</si>
  <si>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</si>
  <si>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</si>
  <si>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</si>
  <si>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</si>
  <si>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</si>
  <si>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</si>
  <si>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</si>
  <si>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</si>
  <si>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</si>
  <si>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</si>
  <si>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</si>
  <si>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</si>
  <si>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</si>
  <si>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</si>
  <si>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</si>
  <si>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</si>
  <si>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</si>
  <si>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</si>
  <si>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</si>
  <si>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</si>
  <si>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</si>
  <si>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</si>
  <si>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</si>
  <si>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</si>
  <si>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</si>
  <si>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</si>
  <si>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</si>
  <si>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</si>
  <si>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</si>
  <si>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</si>
  <si>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</si>
  <si>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</si>
  <si>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</si>
  <si>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</si>
  <si>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</si>
  <si>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</si>
  <si>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</si>
  <si>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</si>
  <si>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</si>
  <si>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</si>
  <si>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</si>
  <si>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</si>
  <si>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</si>
  <si>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</si>
  <si>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</si>
  <si>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</si>
  <si>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</si>
  <si>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</si>
  <si>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</si>
  <si>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</si>
  <si>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</si>
  <si>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</si>
  <si>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</si>
  <si>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</si>
  <si>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</si>
  <si>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</si>
  <si>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</si>
  <si>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</si>
  <si>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</si>
  <si>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</si>
  <si>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</si>
  <si>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</si>
  <si>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</si>
  <si>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</si>
  <si>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</si>
  <si>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</si>
  <si>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</si>
  <si>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</si>
  <si>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</si>
  <si>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</si>
  <si>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</si>
  <si>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</si>
  <si>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</si>
  <si>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</si>
  <si>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</si>
  <si>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</si>
  <si>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</si>
  <si>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</si>
  <si>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</si>
  <si>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</si>
  <si>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</si>
  <si>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</si>
  <si>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</si>
  <si>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</si>
  <si>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</si>
  <si>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</si>
  <si>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</si>
  <si>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</si>
  <si>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</si>
  <si>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</si>
  <si>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</si>
  <si>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</si>
  <si>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</si>
  <si>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</si>
  <si>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</si>
  <si>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</si>
  <si>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</si>
  <si>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</si>
  <si>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</si>
  <si>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</si>
  <si>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</si>
  <si>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</si>
  <si>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</si>
  <si>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</si>
  <si>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</si>
  <si>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</si>
  <si>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</si>
  <si>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</si>
  <si>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</si>
  <si>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</si>
  <si>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</si>
  <si>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</si>
  <si>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</si>
  <si>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</si>
  <si>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</si>
  <si>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</si>
  <si>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</si>
  <si>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</si>
  <si>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</si>
  <si>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</si>
  <si>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</si>
  <si>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</si>
  <si>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</si>
  <si>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</si>
  <si>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</si>
  <si>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</si>
  <si>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</si>
  <si>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</si>
  <si>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</si>
  <si>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</si>
  <si>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</si>
  <si>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</si>
  <si>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</si>
  <si>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</si>
  <si>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</si>
  <si>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</si>
  <si>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</si>
  <si>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</si>
  <si>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</si>
  <si>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</si>
  <si>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</si>
  <si>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</si>
  <si>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</si>
  <si>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</si>
  <si>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</si>
  <si>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</si>
  <si>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</si>
  <si>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</si>
  <si>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</si>
  <si>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</si>
  <si>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</si>
  <si>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</si>
  <si>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</si>
  <si>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</si>
  <si>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</si>
  <si>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</si>
  <si>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</si>
  <si>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</si>
  <si>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</si>
  <si>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</si>
  <si>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</si>
  <si>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</si>
  <si>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</si>
  <si>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</si>
  <si>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</si>
  <si>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</si>
  <si>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</si>
  <si>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</si>
  <si>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</si>
  <si>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</si>
  <si>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</si>
  <si>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</si>
  <si>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</si>
  <si>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</si>
  <si>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</si>
  <si>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</si>
  <si>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</si>
  <si>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</si>
  <si>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</si>
  <si>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</si>
  <si>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</si>
  <si>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</si>
  <si>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</si>
  <si>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</si>
  <si>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</si>
  <si>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</si>
  <si>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</si>
  <si>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</si>
  <si>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</si>
  <si>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</si>
  <si>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</si>
  <si>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</si>
  <si>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</si>
  <si>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</si>
  <si>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</si>
  <si>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</si>
  <si>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</si>
  <si>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</si>
  <si>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</si>
  <si>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</si>
  <si>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</si>
  <si>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</si>
  <si>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</si>
  <si>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</si>
  <si>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</si>
  <si>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</si>
  <si>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</si>
  <si>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</si>
  <si>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</si>
  <si>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</si>
  <si>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</si>
  <si>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</si>
  <si>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</si>
  <si>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</si>
  <si>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</si>
  <si>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</si>
  <si>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</si>
  <si>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</si>
  <si>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</si>
  <si>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</si>
  <si>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</si>
  <si>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</si>
  <si>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</si>
  <si>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</si>
  <si>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</si>
  <si>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</si>
  <si>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</si>
  <si>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</si>
  <si>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</si>
  <si>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</si>
  <si>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</si>
  <si>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</si>
  <si>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</si>
  <si>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</si>
  <si>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</si>
  <si>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</si>
  <si>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</si>
  <si>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</si>
  <si>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</si>
  <si>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</si>
  <si>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</si>
  <si>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</si>
  <si>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</si>
  <si>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</si>
  <si>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</si>
  <si>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</si>
  <si>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</si>
  <si>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</si>
  <si>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</si>
  <si>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</si>
  <si>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</si>
  <si>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</si>
  <si>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</si>
  <si>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</si>
  <si>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</si>
  <si>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</si>
  <si>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</si>
  <si>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</si>
  <si>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</si>
  <si>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</si>
  <si>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</si>
  <si>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</si>
  <si>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</si>
  <si>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</si>
  <si>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</si>
  <si>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</si>
  <si>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</si>
  <si>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</si>
  <si>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</si>
  <si>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</si>
  <si>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</si>
  <si>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</si>
  <si>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</si>
  <si>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</si>
  <si>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</si>
  <si>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</si>
  <si>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</si>
  <si>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</si>
  <si>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</si>
  <si>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</si>
  <si>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</si>
  <si>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</si>
  <si>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</si>
  <si>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</si>
  <si>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</si>
  <si>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</si>
  <si>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</si>
  <si>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</si>
  <si>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</si>
  <si>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</si>
  <si>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</si>
  <si>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</si>
  <si>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</si>
  <si>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</si>
  <si>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</si>
  <si>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</si>
  <si>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</si>
  <si>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</si>
  <si>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</si>
  <si>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</si>
  <si>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</si>
  <si>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</si>
  <si>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</si>
  <si>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</si>
  <si>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</si>
  <si>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</si>
  <si>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</si>
  <si>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</si>
  <si>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</si>
  <si>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</si>
  <si>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</si>
  <si>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</si>
  <si>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</si>
  <si>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</si>
  <si>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</si>
  <si>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</si>
  <si>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</si>
  <si>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</si>
  <si>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</si>
  <si>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</si>
  <si>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</si>
  <si>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</si>
  <si>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</si>
  <si>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</si>
  <si>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</si>
  <si>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</si>
  <si>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</si>
  <si>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</si>
  <si>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</si>
  <si>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</si>
  <si>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</si>
  <si>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</si>
  <si>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</si>
  <si>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</si>
  <si>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</si>
  <si>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</si>
  <si>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</si>
  <si>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</si>
  <si>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</si>
  <si>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</si>
  <si>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</si>
  <si>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</si>
  <si>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</si>
  <si>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</si>
  <si>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</si>
  <si>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</si>
  <si>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</si>
  <si>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</si>
  <si>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</si>
  <si>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</si>
  <si>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</si>
  <si>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</si>
  <si>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</si>
  <si>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</si>
  <si>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</si>
  <si>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</si>
  <si>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</si>
  <si>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</si>
  <si>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</si>
  <si>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</si>
  <si>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</si>
  <si>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</si>
  <si>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</si>
  <si>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</si>
  <si>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</si>
  <si>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</si>
  <si>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</si>
  <si>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</si>
  <si>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</si>
  <si>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</si>
  <si>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</si>
  <si>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</si>
  <si>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</si>
  <si>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</si>
  <si>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</si>
  <si>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</si>
  <si>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</si>
  <si>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</si>
  <si>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</si>
  <si>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</si>
  <si>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</si>
  <si>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</si>
  <si>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</si>
  <si>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</si>
  <si>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</si>
  <si>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</si>
  <si>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</si>
  <si>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</si>
  <si>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</si>
  <si>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</si>
  <si>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</si>
  <si>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</si>
  <si>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</si>
  <si>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</si>
  <si>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</si>
  <si>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</si>
  <si>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</si>
  <si>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</si>
  <si>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</si>
  <si>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</si>
  <si>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</si>
  <si>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</si>
  <si>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</si>
  <si>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</si>
  <si>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</si>
  <si>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</si>
  <si>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</si>
  <si>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</si>
  <si>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</si>
  <si>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</si>
  <si>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</si>
  <si>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</si>
  <si>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</si>
  <si>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</si>
  <si>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</si>
  <si>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</si>
  <si>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</si>
  <si>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</si>
  <si>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</si>
  <si>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</si>
  <si>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</si>
  <si>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</si>
  <si>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</si>
  <si>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</si>
  <si>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</si>
  <si>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</si>
  <si>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</si>
  <si>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</si>
  <si>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</si>
  <si>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</si>
  <si>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</si>
  <si>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</si>
  <si>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</si>
  <si>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</si>
  <si>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</si>
  <si>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</si>
  <si>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</si>
  <si>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</si>
  <si>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</si>
  <si>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</si>
  <si>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</si>
  <si>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</si>
  <si>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</si>
  <si>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</si>
  <si>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</si>
  <si>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</si>
  <si>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</si>
  <si>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</si>
  <si>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</si>
  <si>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</si>
  <si>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</si>
  <si>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</si>
  <si>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</si>
  <si>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</si>
  <si>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</si>
  <si>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</si>
  <si>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</si>
  <si>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</si>
  <si>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</si>
  <si>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</si>
  <si>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</si>
  <si>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</si>
  <si>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</si>
  <si>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</si>
  <si>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</si>
  <si>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</si>
  <si>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</si>
  <si>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</si>
  <si>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</si>
  <si>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</si>
  <si>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</si>
  <si>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</si>
  <si>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</si>
  <si>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</si>
  <si>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</si>
  <si>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</si>
  <si>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</si>
  <si>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</si>
  <si>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</si>
  <si>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</si>
  <si>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</si>
  <si>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</si>
  <si>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</si>
  <si>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</si>
  <si>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</si>
  <si>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</si>
  <si>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</si>
  <si>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</si>
  <si>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</si>
  <si>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</si>
  <si>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</si>
  <si>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</si>
  <si>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</si>
  <si>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</si>
  <si>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</si>
  <si>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</si>
  <si>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</si>
  <si>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</si>
  <si>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</si>
  <si>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</si>
  <si>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</si>
  <si>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</si>
  <si>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</si>
  <si>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</si>
  <si>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</si>
  <si>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</si>
  <si>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</si>
  <si>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</si>
  <si>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</si>
  <si>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</si>
  <si>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</si>
  <si>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</si>
  <si>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</si>
  <si>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</si>
  <si>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</si>
  <si>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</si>
  <si>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</si>
  <si>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</si>
  <si>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</si>
  <si>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</si>
  <si>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</si>
  <si>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</si>
  <si>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</si>
  <si>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</si>
  <si>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</si>
  <si>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</si>
  <si>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</si>
  <si>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</si>
  <si>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</si>
  <si>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</si>
  <si>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</si>
  <si>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</si>
  <si>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</si>
  <si>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</si>
  <si>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</si>
  <si>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</si>
  <si>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</si>
  <si>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</si>
  <si>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</si>
  <si>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</si>
  <si>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</si>
  <si>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</si>
  <si>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</si>
  <si>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</si>
  <si>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</si>
  <si>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</si>
  <si>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</si>
  <si>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</si>
  <si>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</si>
  <si>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</si>
  <si>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</si>
  <si>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</si>
  <si>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</si>
  <si>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</si>
  <si>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</si>
  <si>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</si>
  <si>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</si>
  <si>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</si>
  <si>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</si>
  <si>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</si>
  <si>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</si>
  <si>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</si>
  <si>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</si>
  <si>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</si>
  <si>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</si>
  <si>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</si>
  <si>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</si>
  <si>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</si>
  <si>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</si>
  <si>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</si>
  <si>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</si>
  <si>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</si>
  <si>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</si>
  <si>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</si>
  <si>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</si>
  <si>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</si>
  <si>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</si>
  <si>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</si>
  <si>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</si>
  <si>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</si>
  <si>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</si>
  <si>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</si>
  <si>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</si>
  <si>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</si>
  <si>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</si>
  <si>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</si>
  <si>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</si>
  <si>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</si>
  <si>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</si>
  <si>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</si>
  <si>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</si>
  <si>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</si>
  <si>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</si>
  <si>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</si>
  <si>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</si>
  <si>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</si>
  <si>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</si>
  <si>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</si>
  <si>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</si>
  <si>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</si>
  <si>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</si>
  <si>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</si>
  <si>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</si>
  <si>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</si>
  <si>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</si>
  <si>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</si>
  <si>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</si>
  <si>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</si>
  <si>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</si>
  <si>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</si>
  <si>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</si>
  <si>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</si>
  <si>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</si>
  <si>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</si>
  <si>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</si>
  <si>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</si>
  <si>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</si>
  <si>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</si>
  <si>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</si>
  <si>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</si>
  <si>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</si>
  <si>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</si>
  <si>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</si>
  <si>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</si>
  <si>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</si>
  <si>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</si>
  <si>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</si>
  <si>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</si>
  <si>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</si>
  <si>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</si>
  <si>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</si>
  <si>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</si>
  <si>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</si>
  <si>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</si>
  <si>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</si>
  <si>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</si>
  <si>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</si>
  <si>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</si>
  <si>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</si>
  <si>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</si>
  <si>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</si>
  <si>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</si>
  <si>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</si>
  <si>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</si>
  <si>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</si>
  <si>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</si>
  <si>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</si>
  <si>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</si>
  <si>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</si>
  <si>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</si>
  <si>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</si>
  <si>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</si>
  <si>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</si>
  <si>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</si>
  <si>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</si>
  <si>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</si>
  <si>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</si>
  <si>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</si>
  <si>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</si>
  <si>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</si>
  <si>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</si>
  <si>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</si>
  <si>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</si>
  <si>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</si>
  <si>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</si>
  <si>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</si>
  <si>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</si>
  <si>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</si>
  <si>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</si>
  <si>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</si>
  <si>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</si>
  <si>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</si>
  <si>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</si>
  <si>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</si>
  <si>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</si>
  <si>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</si>
  <si>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</si>
  <si>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</si>
  <si>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</si>
  <si>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</si>
  <si>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</si>
  <si>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</si>
  <si>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</si>
  <si>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</si>
  <si>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</si>
  <si>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</si>
  <si>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</si>
  <si>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</si>
  <si>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</si>
  <si>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</si>
  <si>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</si>
  <si>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</si>
  <si>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</si>
  <si>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</si>
  <si>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</si>
  <si>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</si>
  <si>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</si>
  <si>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</si>
  <si>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</si>
  <si>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</si>
  <si>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</si>
  <si>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</si>
  <si>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</si>
  <si>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</si>
  <si>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</si>
  <si>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</si>
  <si>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</si>
  <si>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</si>
  <si>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</si>
  <si>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</si>
  <si>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</si>
  <si>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</si>
  <si>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</si>
  <si>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</si>
  <si>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</si>
  <si>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</si>
  <si>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</si>
  <si>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</si>
  <si>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</si>
  <si>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</si>
  <si>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</si>
  <si>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</si>
  <si>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</si>
  <si>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</si>
  <si>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</si>
  <si>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</si>
  <si>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</si>
  <si>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</si>
  <si>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</si>
  <si>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</si>
  <si>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</si>
  <si>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</si>
  <si>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</si>
  <si>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</si>
  <si>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</si>
  <si>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</si>
  <si>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</si>
  <si>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</si>
  <si>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</si>
  <si>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</si>
  <si>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</si>
  <si>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</si>
  <si>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</si>
  <si>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</si>
  <si>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</si>
  <si>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</si>
  <si>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</si>
  <si>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</si>
  <si>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</si>
  <si>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</si>
  <si>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</si>
  <si>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</si>
  <si>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</si>
  <si>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</si>
  <si>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</si>
  <si>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</si>
  <si>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</si>
  <si>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</si>
  <si>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</si>
  <si>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</si>
  <si>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</si>
  <si>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</si>
  <si>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</si>
  <si>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</si>
  <si>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</si>
  <si>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</si>
  <si>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</si>
  <si>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</si>
  <si>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</si>
  <si>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</si>
  <si>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</si>
  <si>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</si>
  <si>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</si>
  <si>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</si>
  <si>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</si>
  <si>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</si>
  <si>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</si>
  <si>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</si>
  <si>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</si>
  <si>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</si>
  <si>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</si>
  <si>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</si>
  <si>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</si>
  <si>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</si>
  <si>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</si>
  <si>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</si>
  <si>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</si>
  <si>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</si>
  <si>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</si>
  <si>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</si>
  <si>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</si>
  <si>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</si>
  <si>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</si>
  <si>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</si>
  <si>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</si>
  <si>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</si>
  <si>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</si>
  <si>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</si>
  <si>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</si>
  <si>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</si>
  <si>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</si>
  <si>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</si>
  <si>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</si>
  <si>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</si>
  <si>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</si>
  <si>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</si>
  <si>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</si>
  <si>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</si>
  <si>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</si>
  <si>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</si>
  <si>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</si>
  <si>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</si>
  <si>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</si>
  <si>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</si>
  <si>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</si>
  <si>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</si>
  <si>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</si>
  <si>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</si>
  <si>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</si>
  <si>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</si>
  <si>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</si>
  <si>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</si>
  <si>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</si>
  <si>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</si>
  <si>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</si>
  <si>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</si>
  <si>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</si>
  <si>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</si>
  <si>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</si>
  <si>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</si>
  <si>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</si>
  <si>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</si>
  <si>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</si>
  <si>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</si>
  <si>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</si>
  <si>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</si>
  <si>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</si>
  <si>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</si>
  <si>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</si>
  <si>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</si>
  <si>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</si>
  <si>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</si>
  <si>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</si>
  <si>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</si>
  <si>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</si>
  <si>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</si>
  <si>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</si>
  <si>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</si>
  <si>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</si>
  <si>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</si>
  <si>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</si>
  <si>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</si>
  <si>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</si>
  <si>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</si>
  <si>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</si>
  <si>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</si>
  <si>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</si>
  <si>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</si>
  <si>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</si>
  <si>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</si>
  <si>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</si>
  <si>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</si>
  <si>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</si>
  <si>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</si>
  <si>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</si>
  <si>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</si>
  <si>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</si>
  <si>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</si>
  <si>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</si>
  <si>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</si>
  <si>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</si>
  <si>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</si>
  <si>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</si>
  <si>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</si>
  <si>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</si>
  <si>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</si>
  <si>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</si>
  <si>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</si>
  <si>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</si>
  <si>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</si>
  <si>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</si>
  <si>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</si>
  <si>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</si>
  <si>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</si>
  <si>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</si>
  <si>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</si>
  <si>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</si>
  <si>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</si>
  <si>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</si>
  <si>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</si>
  <si>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</si>
  <si>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</si>
  <si>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</si>
  <si>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</si>
  <si>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</si>
  <si>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</si>
  <si>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</si>
  <si>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</si>
  <si>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</si>
  <si>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</si>
  <si>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</si>
  <si>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</si>
  <si>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</si>
  <si>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</si>
  <si>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</si>
  <si>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</si>
  <si>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</si>
  <si>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</si>
  <si>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</si>
  <si>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</si>
  <si>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</si>
  <si>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</si>
  <si>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</si>
  <si>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</si>
  <si>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</si>
  <si>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</si>
  <si>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</si>
  <si>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</si>
  <si>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</si>
  <si>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</si>
  <si>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</si>
  <si>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</si>
  <si>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</si>
  <si>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</si>
  <si>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</si>
  <si>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</si>
  <si>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</si>
  <si>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</si>
  <si>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</si>
  <si>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</si>
  <si>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</si>
  <si>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</si>
  <si>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</si>
  <si>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</si>
  <si>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</si>
  <si>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</si>
  <si>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</si>
  <si>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</si>
  <si>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</si>
  <si>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</si>
  <si>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</si>
  <si>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</si>
  <si>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</si>
  <si>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</si>
  <si>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</si>
  <si>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</si>
  <si>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</si>
  <si>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</si>
  <si>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</si>
  <si>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</si>
  <si>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</si>
  <si>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</si>
  <si>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</si>
  <si>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</si>
  <si>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</si>
  <si>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</si>
  <si>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</si>
  <si>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</si>
  <si>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</si>
  <si>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</si>
  <si>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</si>
  <si>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</si>
  <si>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</si>
  <si>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</si>
  <si>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</si>
  <si>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</si>
  <si>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</si>
  <si>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</si>
  <si>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</si>
  <si>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</si>
  <si>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</si>
  <si>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</si>
  <si>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</si>
  <si>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</si>
  <si>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</si>
  <si>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</si>
  <si>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</si>
  <si>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</si>
  <si>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</si>
  <si>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</si>
  <si>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</si>
  <si>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</si>
  <si>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</si>
  <si>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</si>
  <si>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</si>
  <si>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</si>
  <si>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</si>
  <si>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</si>
  <si>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</si>
  <si>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</si>
  <si>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</si>
  <si>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</si>
  <si>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</si>
  <si>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</si>
  <si>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</si>
  <si>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</si>
  <si>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</si>
  <si>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</si>
  <si>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</si>
  <si>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</si>
  <si>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</si>
  <si>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</si>
  <si>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</si>
  <si>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</si>
  <si>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</si>
  <si>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</si>
  <si>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</si>
  <si>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</si>
  <si>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</si>
  <si>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</si>
  <si>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</si>
  <si>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</si>
  <si>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</si>
  <si>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</si>
  <si>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</si>
  <si>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</si>
  <si>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</si>
  <si>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</si>
  <si>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</si>
  <si>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</si>
  <si>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</si>
  <si>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</si>
  <si>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</si>
  <si>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</si>
  <si>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</si>
  <si>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</si>
  <si>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</si>
  <si>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</si>
  <si>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</si>
  <si>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</si>
  <si>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3mBBSW + 0.900%</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</si>
  <si>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</si>
  <si>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</si>
  <si>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</si>
  <si>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</si>
  <si>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</si>
  <si>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</si>
  <si>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</si>
  <si>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</si>
  <si>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</si>
  <si>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</si>
  <si>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</si>
  <si>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</si>
  <si>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</si>
  <si>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</si>
  <si>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</si>
  <si>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</si>
  <si>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</si>
  <si>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</si>
  <si>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</si>
  <si>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</si>
  <si>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</si>
  <si>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</si>
  <si>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</si>
  <si>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</si>
  <si>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</si>
  <si>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</si>
  <si>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</si>
  <si>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</si>
  <si>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</si>
  <si>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</si>
  <si>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</si>
  <si>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CBL46</t>
  </si>
  <si>
    <t>CBL47</t>
  </si>
  <si>
    <t>CBL48</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</si>
  <si>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</si>
  <si>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</si>
  <si>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</si>
  <si>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</si>
  <si>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</si>
  <si>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</si>
  <si>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</si>
  <si>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</si>
  <si>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</si>
  <si>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</si>
  <si>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</si>
  <si>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</si>
  <si>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</si>
  <si>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</si>
  <si>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</si>
  <si>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</si>
  <si>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</si>
  <si>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</si>
  <si>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</si>
  <si>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</si>
  <si>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</si>
  <si>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</si>
  <si>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</si>
  <si>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</si>
  <si>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</si>
  <si>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</si>
  <si>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</si>
  <si>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</si>
  <si>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r>
      <rPr>
        <vertAlign val="superscript"/>
        <sz val="11"/>
        <rFont val="Arial"/>
        <family val="2"/>
      </rPr>
      <t>(1)</t>
    </r>
    <r>
      <rPr>
        <sz val="11"/>
        <rFont val="Arial"/>
        <family val="2"/>
      </rPr>
      <t xml:space="preserve">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r>
  </si>
  <si>
    <r>
      <rPr>
        <vertAlign val="superscript"/>
        <sz val="12"/>
        <rFont val="Arial"/>
        <family val="2"/>
      </rPr>
      <t>(2)</t>
    </r>
    <r>
      <rPr>
        <sz val="12"/>
        <rFont val="Arial"/>
        <family val="2"/>
      </rPr>
      <t xml:space="preserve"> Coupon rates are rounded to 3 decimal places.</t>
    </r>
  </si>
  <si>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</si>
  <si>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</si>
  <si>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</si>
  <si>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</si>
  <si>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</si>
  <si>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</si>
  <si>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</si>
  <si>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</si>
  <si>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</si>
  <si>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</si>
  <si>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</si>
  <si>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</si>
  <si>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</si>
  <si>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</si>
  <si>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</si>
  <si>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</si>
  <si>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</si>
  <si>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</si>
  <si>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</si>
  <si>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</si>
  <si>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</si>
  <si>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</si>
  <si>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</si>
  <si>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</si>
  <si>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</si>
  <si>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</si>
  <si>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</si>
  <si>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</si>
  <si>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</si>
  <si>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</si>
  <si>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</si>
  <si>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</si>
  <si>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</si>
  <si>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</si>
  <si>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</si>
  <si>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</si>
  <si>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</si>
  <si>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</si>
  <si>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</si>
  <si>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</si>
  <si>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</si>
  <si>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</si>
  <si>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</si>
  <si>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</si>
  <si>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</si>
  <si>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</si>
  <si>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</si>
  <si>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</si>
  <si>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</si>
  <si>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</si>
  <si>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</si>
  <si>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</si>
  <si>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</si>
  <si>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</si>
  <si>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</si>
  <si>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</si>
  <si>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</si>
  <si>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</si>
  <si>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</si>
  <si>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</si>
  <si>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</si>
  <si>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</si>
  <si>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</si>
  <si>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</si>
  <si>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rPr>
        <vertAlign val="superscript"/>
        <sz val="11"/>
        <rFont val="Arial"/>
        <family val="2"/>
      </rPr>
      <t>(2)</t>
    </r>
    <r>
      <rPr>
        <sz val="11"/>
        <rFont val="Arial"/>
        <family val="2"/>
      </rPr>
      <t xml:space="preserve"> The discretion of the Scotiabank Covered Bond Guarantor Limited Partnership to waive a required action upon a Rating Trigger may be limited by the terms of the Transaction Documents.</t>
    </r>
  </si>
  <si>
    <r>
      <rPr>
        <vertAlign val="superscript"/>
        <sz val="11"/>
        <rFont val="Arial"/>
        <family val="2"/>
      </rPr>
      <t xml:space="preserve">(3) </t>
    </r>
    <r>
      <rPr>
        <sz val="11"/>
        <rFont val="Arial"/>
        <family val="2"/>
      </rPr>
      <t>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</si>
  <si>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r>
      <rPr>
        <vertAlign val="superscript"/>
        <sz val="12"/>
        <rFont val="Arial"/>
        <family val="2"/>
      </rPr>
      <t xml:space="preserve">(4) </t>
    </r>
    <r>
      <rPr>
        <sz val="12"/>
        <rFont val="Arial"/>
        <family val="2"/>
      </rPr>
      <t>Paying Agent ratings trigger are not applicable for DBRS and therefore are not shown.</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</si>
  <si>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</si>
  <si>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</si>
  <si>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</si>
  <si>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</si>
  <si>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</si>
  <si>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</si>
  <si>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</si>
  <si>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</si>
  <si>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</si>
  <si>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</si>
  <si>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</si>
  <si>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</si>
  <si>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</si>
  <si>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</si>
  <si>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</si>
  <si>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</si>
  <si>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</si>
  <si>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</si>
  <si>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</si>
  <si>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</si>
  <si>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</si>
  <si>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</si>
  <si>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</si>
  <si>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</si>
  <si>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</si>
  <si>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</si>
  <si>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</si>
  <si>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</si>
  <si>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</si>
  <si>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</si>
  <si>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</si>
  <si>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</si>
  <si>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</si>
  <si>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</si>
  <si>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</si>
  <si>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</si>
  <si>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</si>
  <si>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</si>
  <si>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</si>
  <si>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</si>
  <si>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</si>
  <si>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</si>
  <si>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</si>
  <si>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</si>
  <si>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</si>
  <si>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</si>
  <si>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</si>
  <si>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</si>
  <si>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</si>
  <si>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</si>
  <si>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</si>
  <si>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</si>
  <si>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</si>
  <si>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</si>
  <si>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</si>
  <si>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</si>
  <si>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</si>
  <si>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</si>
  <si>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</si>
  <si>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</si>
  <si>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</si>
  <si>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</si>
  <si>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</si>
  <si>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</si>
  <si>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</si>
  <si>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</si>
  <si>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</si>
  <si>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</si>
  <si>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</si>
  <si>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</si>
  <si>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</si>
  <si>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</si>
  <si>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</si>
  <si>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</si>
  <si>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</si>
  <si>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</si>
  <si>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</si>
  <si>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</si>
  <si>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</si>
  <si>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</si>
  <si>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</si>
  <si>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</si>
  <si>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</si>
  <si>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</si>
  <si>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</si>
  <si>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</si>
  <si>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</si>
  <si>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</si>
  <si>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</si>
  <si>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</si>
  <si>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</si>
  <si>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</si>
  <si>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</si>
  <si>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</si>
  <si>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</si>
  <si>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</si>
  <si>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</si>
  <si>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</si>
  <si>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</si>
  <si>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</si>
  <si>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</si>
  <si>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</si>
  <si>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</si>
  <si>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</si>
  <si>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</si>
  <si>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</si>
  <si>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</si>
  <si>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</si>
  <si>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</si>
  <si>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</si>
  <si>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</si>
  <si>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</si>
  <si>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</si>
  <si>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</si>
  <si>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</si>
  <si>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</si>
  <si>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</si>
  <si>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</si>
  <si>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</si>
  <si>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</si>
  <si>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</si>
  <si>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</si>
  <si>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</si>
  <si>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</si>
  <si>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</si>
  <si>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</si>
  <si>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</si>
  <si>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</si>
  <si>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</si>
  <si>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</si>
  <si>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</si>
  <si>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</si>
  <si>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</si>
  <si>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</si>
  <si>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</si>
  <si>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</si>
  <si>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</si>
  <si>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</si>
  <si>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</si>
  <si>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</si>
  <si>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</si>
  <si>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</si>
  <si>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</si>
  <si>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</si>
  <si>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</si>
  <si>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</si>
  <si>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</si>
  <si>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</si>
  <si>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</si>
  <si>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</si>
  <si>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</si>
  <si>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</si>
  <si>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</si>
  <si>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</si>
  <si>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</si>
  <si>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</si>
  <si>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</si>
  <si>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</si>
  <si>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</si>
  <si>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</si>
  <si>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</si>
  <si>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</si>
  <si>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</si>
  <si>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</si>
  <si>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</si>
  <si>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</si>
  <si>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</si>
  <si>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</si>
  <si>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</si>
  <si>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</si>
  <si>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</si>
  <si>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</si>
  <si>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</si>
  <si>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</si>
  <si>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</si>
  <si>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</si>
  <si>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</si>
  <si>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</si>
  <si>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</si>
  <si>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</si>
  <si>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</si>
  <si>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</si>
  <si>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</si>
  <si>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</si>
  <si>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</si>
  <si>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</si>
  <si>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</si>
  <si>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</si>
  <si>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</si>
  <si>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</si>
  <si>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</si>
  <si>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</si>
  <si>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</si>
  <si>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</si>
  <si>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</si>
  <si>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</si>
  <si>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</si>
  <si>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</si>
  <si>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</si>
  <si>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</si>
  <si>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</si>
  <si>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</si>
  <si>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</si>
  <si>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</si>
  <si>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</si>
  <si>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</si>
  <si>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</si>
  <si>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</si>
  <si>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</si>
  <si>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</si>
  <si>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</si>
  <si>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</si>
  <si>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</si>
  <si>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</si>
  <si>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</si>
  <si>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</si>
  <si>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</si>
  <si>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</si>
  <si>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</si>
  <si>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</si>
  <si>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</si>
  <si>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</si>
  <si>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</si>
  <si>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</si>
  <si>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</si>
  <si>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</si>
  <si>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</si>
  <si>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</si>
  <si>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</si>
  <si>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</si>
  <si>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SERIES CBL63 - 3 Year Fixed(1)</t>
  </si>
  <si>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</si>
  <si>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</si>
  <si>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</si>
  <si>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</si>
  <si>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</si>
  <si>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</si>
  <si>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</si>
  <si>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</si>
  <si>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</si>
  <si>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</si>
  <si>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</si>
  <si>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</si>
  <si>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</si>
  <si>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</si>
  <si>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</si>
  <si>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</si>
  <si>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</si>
  <si>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CBL48 - 3 Year Fixed</t>
    </r>
    <r>
      <rPr>
        <vertAlign val="superscript"/>
        <sz val="11"/>
        <color rgb="FF000000"/>
        <rFont val="Arial"/>
        <family val="2"/>
      </rPr>
      <t>(1)</t>
    </r>
  </si>
  <si>
    <r>
      <t>SERIES CBL49 - 3 Year Floating</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</si>
  <si>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</si>
  <si>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</si>
  <si>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</si>
  <si>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</si>
  <si>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</si>
  <si>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</si>
  <si>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</si>
  <si>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</si>
  <si>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</si>
  <si>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</si>
  <si>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</si>
  <si>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</si>
  <si>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</si>
  <si>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</si>
  <si>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</si>
  <si>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</si>
  <si>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</si>
  <si>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</si>
  <si>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</si>
  <si>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</si>
  <si>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(3) Per OSFI’s Revised Covered Bond Limit Calculation letter dated May 23rd, 2019, the OSFI Covered Bond Ratio refers to total assets pledged for covered bonds relative to total on-balance sheet assets. Total on-balance sheet assets are as at April 30, 2025.</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</si>
  <si>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</si>
  <si>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</si>
  <si>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</si>
  <si>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</si>
  <si>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</si>
  <si>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</si>
  <si>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</si>
  <si>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</si>
  <si>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</si>
  <si>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</si>
  <si>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</si>
  <si>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</si>
  <si>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</si>
  <si>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</si>
  <si>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</si>
  <si>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</si>
  <si>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</si>
  <si>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</si>
  <si>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</si>
  <si>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</si>
  <si>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</si>
  <si>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</si>
  <si>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</si>
  <si>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</si>
  <si>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</si>
  <si>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</si>
  <si>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</si>
  <si>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</si>
  <si>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</si>
  <si>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</si>
  <si>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</si>
  <si>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</si>
  <si>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</si>
  <si>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</si>
  <si>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</si>
  <si>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</si>
  <si>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</si>
  <si>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</si>
  <si>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</si>
  <si>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</si>
  <si>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</si>
  <si>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</si>
  <si>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</si>
  <si>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</si>
  <si>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</si>
  <si>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</si>
  <si>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</si>
  <si>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4.8778%.</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</si>
  <si>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</si>
  <si>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</si>
  <si>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</si>
  <si>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</si>
  <si>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</si>
  <si>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</si>
  <si>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</si>
  <si>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June 17th, 2025.</t>
  </si>
  <si>
    <t>(9) This amount was paid out on May 20th, 2025.</t>
  </si>
  <si>
    <t>(10) Amounts included are inflows net of expenses incurred, such as legal fees, filing fees and service charges.</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</si>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</sst>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vertAlign val="superscript"/>
      <sz val="12"/>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1" fillId="8" borderId="0" xfId="0" applyFont="1" applyFill="1"/>
    <xf numFmtId="0" fontId="62" fillId="0" borderId="0" xfId="4" applyFont="1" applyAlignment="1">
      <alignment horizontal="center"/>
    </xf>
    <xf numFmtId="0" fontId="62"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3" fillId="8" borderId="0" xfId="0" applyFont="1" applyFill="1"/>
    <xf numFmtId="0" fontId="63" fillId="8" borderId="0" xfId="0" applyFont="1" applyFill="1" applyAlignment="1">
      <alignment horizontal="center"/>
    </xf>
    <xf numFmtId="0" fontId="64" fillId="8" borderId="0" xfId="0" applyFont="1" applyFill="1" applyAlignment="1">
      <alignment horizontal="center"/>
    </xf>
    <xf numFmtId="0" fontId="64" fillId="0" borderId="0" xfId="0" applyFont="1"/>
    <xf numFmtId="0" fontId="50" fillId="0" borderId="0" xfId="0" applyFont="1"/>
    <xf numFmtId="0" fontId="65"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1" fillId="8" borderId="0" xfId="0" applyFont="1" applyFill="1" applyAlignment="1">
      <alignment horizontal="center"/>
    </xf>
    <xf numFmtId="0" fontId="50" fillId="8" borderId="0" xfId="0" applyFont="1" applyFill="1" applyAlignment="1">
      <alignment horizontal="center"/>
    </xf>
    <xf numFmtId="0" fontId="69" fillId="0" borderId="0" xfId="0" applyFont="1"/>
    <xf numFmtId="0" fontId="45" fillId="0" borderId="0" xfId="0" applyFont="1"/>
    <xf numFmtId="0" fontId="65"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9" fillId="8" borderId="0" xfId="0" applyFont="1" applyFill="1" applyAlignment="1">
      <alignment horizontal="center"/>
    </xf>
    <xf numFmtId="0" fontId="45" fillId="8" borderId="0" xfId="0" applyFont="1" applyFill="1"/>
    <xf numFmtId="0" fontId="50" fillId="0" borderId="0" xfId="9" applyFont="1"/>
    <xf numFmtId="0" fontId="45" fillId="0" borderId="0" xfId="9" applyFont="1" applyAlignment="1">
      <alignment horizontal="left" vertical="top"/>
    </xf>
    <xf numFmtId="0" fontId="45" fillId="0" borderId="0" xfId="9" applyFont="1" applyAlignment="1">
      <alignment horizontal="left" vertical="top" wrapText="1"/>
    </xf>
    <xf numFmtId="0" fontId="59" fillId="0" borderId="0" xfId="9" applyFont="1" applyAlignment="1">
      <alignment horizontal="left" wrapText="1"/>
    </xf>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3" fontId="71" fillId="0" borderId="0" xfId="0" applyNumberFormat="1" applyFont="1"/>
    <xf numFmtId="4" fontId="71"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3" fillId="0" borderId="32" xfId="0" applyFont="1" applyBorder="1" applyAlignment="1">
      <alignment horizontal="center"/>
    </xf>
    <xf numFmtId="0" fontId="73" fillId="0" borderId="0" xfId="0" applyFont="1" applyAlignment="1">
      <alignment horizontal="center"/>
    </xf>
    <xf numFmtId="179" fontId="3" fillId="0" borderId="0" xfId="11" applyNumberFormat="1" applyFont="1" applyFill="1" applyAlignment="1"/>
    <xf numFmtId="0" fontId="74"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6"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7"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7"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80"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3" fillId="0" borderId="33" xfId="4" quotePrefix="1" applyNumberFormat="1" applyFont="1" applyBorder="1" applyAlignment="1">
      <alignment horizontal="right"/>
    </xf>
    <xf numFmtId="181" fontId="73" fillId="0" borderId="0" xfId="4" quotePrefix="1" applyNumberFormat="1" applyFont="1" applyAlignment="1">
      <alignment horizontal="right"/>
    </xf>
    <xf numFmtId="43" fontId="81"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2"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23" fillId="0" borderId="0" xfId="4" applyAlignment="1">
      <alignment vertical="top"/>
    </xf>
    <xf numFmtId="0" fontId="83" fillId="0" borderId="0" xfId="0" applyFont="1" applyAlignment="1">
      <alignment horizontal="right" vertical="center"/>
    </xf>
    <xf numFmtId="0" fontId="22" fillId="0" borderId="0" xfId="4" applyFont="1"/>
    <xf numFmtId="2" fontId="23" fillId="0" borderId="0" xfId="4" applyNumberFormat="1"/>
    <xf numFmtId="0" fontId="84"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6" fillId="0" borderId="0" xfId="0" applyFont="1"/>
    <xf numFmtId="0" fontId="6" fillId="8" borderId="0" xfId="0" applyFont="1" applyFill="1"/>
    <xf numFmtId="0" fontId="87" fillId="0" borderId="0" xfId="0" applyFont="1"/>
    <xf numFmtId="0" fontId="87" fillId="0" borderId="0" xfId="0" applyFont="1" applyAlignment="1">
      <alignment horizontal="right"/>
    </xf>
    <xf numFmtId="0" fontId="88"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8"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7"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9"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0" fillId="0" borderId="0" xfId="0"/>
    <xf numFmtId="0" fontId="0" fillId="0" borderId="0" xfId="0"/>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5" fontId="57" fillId="0" borderId="0" xfId="9" applyNumberFormat="1" applyFont="1" applyAlignment="1">
      <alignment horizontal="right"/>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6" fontId="56" fillId="0" borderId="0" xfId="9" applyNumberFormat="1" applyFont="1" applyAlignment="1">
      <alignment horizont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9" fillId="0" borderId="0" xfId="9" applyFont="1" applyAlignment="1">
      <alignment horizontal="left" wrapText="1"/>
    </xf>
    <xf numFmtId="0" fontId="45" fillId="0" borderId="0" xfId="9" applyFont="1" applyAlignment="1">
      <alignment horizontal="left"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quotePrefix="1" applyFont="1" applyAlignment="1">
      <alignment horizontal="left" wrapText="1"/>
    </xf>
    <xf numFmtId="0" fontId="23" fillId="0" borderId="0" xfId="4" quotePrefix="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0" fillId="0" borderId="0" xfId="0" applyAlignment="1">
      <alignment horizontal="left" vertical="top" wrapText="1"/>
    </xf>
    <xf numFmtId="0" fontId="45" fillId="0" borderId="0" xfId="9" applyFont="1" applyAlignment="1">
      <alignment horizontal="left" vertical="top" wrapText="1"/>
    </xf>
    <xf numFmtId="0" fontId="0" fillId="0" borderId="0" xfId="0" applyAlignment="1">
      <alignment horizontal="left"/>
    </xf>
    <xf numFmtId="0" fontId="0" fillId="0" borderId="0" xfId="0" applyAlignment="1">
      <alignment horizontal="left" wrapText="1"/>
    </xf>
    <xf numFmtId="0" fontId="85" fillId="0" borderId="0" xfId="0" applyFont="1" applyAlignment="1">
      <alignment horizontal="left" wrapText="1"/>
    </xf>
    <xf numFmtId="0" fontId="3" fillId="0" borderId="7" xfId="0" applyFont="1" applyBorder="1" applyAlignment="1">
      <alignment horizontal="center"/>
    </xf>
    <xf numFmtId="185" fontId="0" fillId="0" borderId="0" xfId="0" applyNumberFormat="1" applyAlignment="1">
      <alignment horizontal="left" vertical="top" wrapText="1"/>
    </xf>
    <xf numFmtId="0" fontId="15" fillId="8" borderId="0" xfId="0" applyFont="1" applyFill="1" applyAlignment="1">
      <alignment horizontal="left"/>
    </xf>
    <xf numFmtId="185" fontId="0" fillId="0" borderId="0" xfId="0" applyNumberFormat="1" applyAlignment="1">
      <alignment horizontal="left" wrapText="1"/>
    </xf>
    <xf numFmtId="0" fontId="3" fillId="0" borderId="33" xfId="0" applyFont="1"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278</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4" dT="2023-03-10T16:48:19.71" personId="{1A021C7E-295E-4428-B75F-609067DEB283}" id="{A6E788DC-A091-430B-9369-5B92162DC0DF}">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F1" sqref="F1"/>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11" t="s">
        <v>2138</v>
      </c>
      <c r="C5" s="512"/>
      <c r="D5" s="23"/>
      <c r="E5" s="29"/>
      <c r="F5" s="29"/>
      <c r="G5" s="29"/>
    </row>
    <row r="6" spans="1:7" x14ac:dyDescent="0.35">
      <c r="A6" s="133"/>
      <c r="B6" s="513" t="s">
        <v>1569</v>
      </c>
      <c r="C6" s="513"/>
      <c r="D6" s="131"/>
      <c r="E6" s="23"/>
      <c r="F6" s="23"/>
      <c r="G6" s="23"/>
    </row>
    <row r="7" spans="1:7" x14ac:dyDescent="0.35">
      <c r="A7" s="23"/>
      <c r="B7" s="514" t="s">
        <v>1570</v>
      </c>
      <c r="C7" s="515"/>
      <c r="D7" s="131"/>
      <c r="E7" s="23"/>
      <c r="F7" s="23"/>
      <c r="G7" s="23"/>
    </row>
    <row r="8" spans="1:7" x14ac:dyDescent="0.35">
      <c r="A8" s="23"/>
      <c r="B8" s="516" t="s">
        <v>1571</v>
      </c>
      <c r="C8" s="517"/>
      <c r="D8" s="131"/>
      <c r="E8" s="23"/>
      <c r="F8" s="23"/>
      <c r="G8" s="23"/>
    </row>
    <row r="9" spans="1:7" ht="15" thickBot="1" x14ac:dyDescent="0.4">
      <c r="A9" s="23"/>
      <c r="B9" s="518" t="s">
        <v>1572</v>
      </c>
      <c r="C9" s="519"/>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510" t="s">
        <v>1569</v>
      </c>
      <c r="C13" s="510"/>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510" t="s">
        <v>1570</v>
      </c>
      <c r="C24" s="510"/>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510" t="s">
        <v>2698</v>
      </c>
      <c r="C9" s="510"/>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509" t="s">
        <v>1469</v>
      </c>
      <c r="B1" s="509"/>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25" t="s">
        <v>2017</v>
      </c>
      <c r="F5" s="526"/>
      <c r="G5" s="129" t="s">
        <v>2016</v>
      </c>
      <c r="H5" s="127"/>
    </row>
    <row r="6" spans="1:9" x14ac:dyDescent="0.35">
      <c r="A6" s="23"/>
      <c r="B6" s="23"/>
      <c r="C6" s="23"/>
      <c r="D6" s="23"/>
      <c r="F6" s="130"/>
      <c r="G6" s="130"/>
    </row>
    <row r="7" spans="1:9" ht="18.75" customHeight="1" x14ac:dyDescent="0.35">
      <c r="A7" s="27"/>
      <c r="B7" s="511" t="s">
        <v>2044</v>
      </c>
      <c r="C7" s="512"/>
      <c r="D7" s="131"/>
      <c r="E7" s="511" t="s">
        <v>2033</v>
      </c>
      <c r="F7" s="510"/>
      <c r="G7" s="510"/>
      <c r="H7" s="512"/>
    </row>
    <row r="8" spans="1:9" ht="18.75" customHeight="1" x14ac:dyDescent="0.35">
      <c r="A8" s="23"/>
      <c r="B8" s="527" t="s">
        <v>2010</v>
      </c>
      <c r="C8" s="528"/>
      <c r="D8" s="131"/>
      <c r="E8" s="529" t="s">
        <v>33</v>
      </c>
      <c r="F8" s="530"/>
      <c r="G8" s="530"/>
      <c r="H8" s="531"/>
    </row>
    <row r="9" spans="1:9" ht="18.75" customHeight="1" x14ac:dyDescent="0.35">
      <c r="A9" s="23"/>
      <c r="B9" s="527" t="s">
        <v>2014</v>
      </c>
      <c r="C9" s="528"/>
      <c r="D9" s="132"/>
      <c r="E9" s="529"/>
      <c r="F9" s="530"/>
      <c r="G9" s="530"/>
      <c r="H9" s="531"/>
      <c r="I9" s="127"/>
    </row>
    <row r="10" spans="1:9" x14ac:dyDescent="0.35">
      <c r="A10" s="133"/>
      <c r="B10" s="532"/>
      <c r="C10" s="532"/>
      <c r="D10" s="131"/>
      <c r="E10" s="529"/>
      <c r="F10" s="530"/>
      <c r="G10" s="530"/>
      <c r="H10" s="531"/>
      <c r="I10" s="127"/>
    </row>
    <row r="11" spans="1:9" ht="15" thickBot="1" x14ac:dyDescent="0.4">
      <c r="A11" s="133"/>
      <c r="B11" s="533"/>
      <c r="C11" s="534"/>
      <c r="D11" s="132"/>
      <c r="E11" s="529"/>
      <c r="F11" s="530"/>
      <c r="G11" s="530"/>
      <c r="H11" s="531"/>
      <c r="I11" s="127"/>
    </row>
    <row r="12" spans="1:9" x14ac:dyDescent="0.35">
      <c r="A12" s="23"/>
      <c r="B12" s="134"/>
      <c r="C12" s="23"/>
      <c r="D12" s="23"/>
      <c r="E12" s="529"/>
      <c r="F12" s="530"/>
      <c r="G12" s="530"/>
      <c r="H12" s="531"/>
      <c r="I12" s="127"/>
    </row>
    <row r="13" spans="1:9" ht="15.75" customHeight="1" thickBot="1" x14ac:dyDescent="0.4">
      <c r="A13" s="23"/>
      <c r="B13" s="134"/>
      <c r="C13" s="23"/>
      <c r="D13" s="23"/>
      <c r="E13" s="520" t="s">
        <v>2045</v>
      </c>
      <c r="F13" s="521"/>
      <c r="G13" s="522" t="s">
        <v>2046</v>
      </c>
      <c r="H13" s="523"/>
      <c r="I13" s="127"/>
    </row>
    <row r="14" spans="1:9" x14ac:dyDescent="0.35">
      <c r="A14" s="23"/>
      <c r="B14" s="134"/>
      <c r="C14" s="23"/>
      <c r="D14" s="23"/>
      <c r="E14" s="135"/>
      <c r="F14" s="135"/>
      <c r="G14" s="23"/>
      <c r="H14" s="128"/>
    </row>
    <row r="15" spans="1:9" ht="18.75" customHeight="1" x14ac:dyDescent="0.35">
      <c r="A15" s="34"/>
      <c r="B15" s="524" t="s">
        <v>2047</v>
      </c>
      <c r="C15" s="524"/>
      <c r="D15" s="524"/>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24" t="s">
        <v>2014</v>
      </c>
      <c r="C20" s="524"/>
      <c r="D20" s="524"/>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H11" sqref="H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84" t="s">
        <v>2991</v>
      </c>
      <c r="E6" s="484"/>
      <c r="F6" s="484"/>
      <c r="G6" s="484"/>
      <c r="H6" s="484"/>
      <c r="I6" s="6"/>
      <c r="J6" s="7"/>
    </row>
    <row r="7" spans="2:10" ht="26" x14ac:dyDescent="0.35">
      <c r="B7" s="5"/>
      <c r="C7" s="6"/>
      <c r="D7" s="6"/>
      <c r="E7" s="6"/>
      <c r="F7" s="10" t="s">
        <v>11</v>
      </c>
      <c r="G7" s="6"/>
      <c r="H7" s="6"/>
      <c r="I7" s="6"/>
      <c r="J7" s="7"/>
    </row>
    <row r="8" spans="2:10" ht="26" x14ac:dyDescent="0.35">
      <c r="B8" s="5"/>
      <c r="C8" s="6"/>
      <c r="D8" s="6"/>
      <c r="E8" s="6"/>
      <c r="F8" s="10" t="s">
        <v>3055</v>
      </c>
      <c r="G8" s="6"/>
      <c r="H8" s="6"/>
      <c r="I8" s="6"/>
      <c r="J8" s="7"/>
    </row>
    <row r="9" spans="2:10" ht="26" x14ac:dyDescent="0.35">
      <c r="B9" s="5"/>
      <c r="C9" s="6"/>
      <c r="D9" s="6"/>
      <c r="E9" s="6"/>
      <c r="F9" s="10" t="str">
        <f>CONCATENATE("Reporting Date:",TEXT('D. Insert Nat Trans Templ'!C2, "dd/mm/yyyy"))</f>
        <v>Reporting Date:29/05/2025</v>
      </c>
      <c r="G9" s="6"/>
      <c r="H9" s="6"/>
      <c r="I9" s="6"/>
      <c r="J9" s="7"/>
    </row>
    <row r="10" spans="2:10" ht="21" x14ac:dyDescent="0.35">
      <c r="B10" s="5"/>
      <c r="C10" s="6"/>
      <c r="D10" s="6"/>
      <c r="E10" s="6"/>
      <c r="F10" s="11" t="str">
        <f>CONCATENATE("Cut-off Date:",TEXT('D. Insert Nat Trans Templ'!C3,"dd/mm/yyyy"))</f>
        <v>Cut-off Date:13/06/2025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87" t="s">
        <v>14</v>
      </c>
      <c r="E24" s="488" t="s">
        <v>15</v>
      </c>
      <c r="F24" s="488"/>
      <c r="G24" s="488"/>
      <c r="H24" s="488"/>
      <c r="I24" s="6"/>
      <c r="J24" s="7"/>
    </row>
    <row r="25" spans="2:10" x14ac:dyDescent="0.35">
      <c r="B25" s="5"/>
      <c r="C25" s="6"/>
      <c r="D25" s="6"/>
      <c r="H25" s="6"/>
      <c r="I25" s="6"/>
      <c r="J25" s="7"/>
    </row>
    <row r="26" spans="2:10" x14ac:dyDescent="0.35">
      <c r="B26" s="5"/>
      <c r="C26" s="6"/>
      <c r="D26" s="487" t="s">
        <v>16</v>
      </c>
      <c r="E26" s="488"/>
      <c r="F26" s="488"/>
      <c r="G26" s="488"/>
      <c r="H26" s="488"/>
      <c r="I26" s="6"/>
      <c r="J26" s="7"/>
    </row>
    <row r="27" spans="2:10" x14ac:dyDescent="0.35">
      <c r="B27" s="5"/>
      <c r="C27" s="6"/>
      <c r="D27" s="14"/>
      <c r="E27" s="14"/>
      <c r="F27" s="14"/>
      <c r="G27" s="14"/>
      <c r="H27" s="14"/>
      <c r="I27" s="6"/>
      <c r="J27" s="7"/>
    </row>
    <row r="28" spans="2:10" x14ac:dyDescent="0.35">
      <c r="B28" s="5"/>
      <c r="C28" s="6"/>
      <c r="D28" s="487" t="s">
        <v>17</v>
      </c>
      <c r="E28" s="488" t="s">
        <v>15</v>
      </c>
      <c r="F28" s="488"/>
      <c r="G28" s="488"/>
      <c r="H28" s="488"/>
      <c r="I28" s="6"/>
      <c r="J28" s="7"/>
    </row>
    <row r="29" spans="2:10" x14ac:dyDescent="0.35">
      <c r="B29" s="5"/>
      <c r="C29" s="6"/>
      <c r="D29" s="14"/>
      <c r="E29" s="14"/>
      <c r="F29" s="14"/>
      <c r="G29" s="14"/>
      <c r="H29" s="14"/>
      <c r="I29" s="6"/>
      <c r="J29" s="7"/>
    </row>
    <row r="30" spans="2:10" x14ac:dyDescent="0.35">
      <c r="B30" s="5"/>
      <c r="C30" s="6"/>
      <c r="D30" s="487" t="s">
        <v>18</v>
      </c>
      <c r="E30" s="488" t="s">
        <v>15</v>
      </c>
      <c r="F30" s="488"/>
      <c r="G30" s="488"/>
      <c r="H30" s="488"/>
      <c r="I30" s="6"/>
      <c r="J30" s="7"/>
    </row>
    <row r="31" spans="2:10" x14ac:dyDescent="0.35">
      <c r="B31" s="5"/>
      <c r="C31" s="6"/>
      <c r="D31" s="14"/>
      <c r="E31" s="14"/>
      <c r="F31" s="14"/>
      <c r="G31" s="14"/>
      <c r="H31" s="14"/>
      <c r="I31" s="6"/>
      <c r="J31" s="7"/>
    </row>
    <row r="32" spans="2:10" x14ac:dyDescent="0.35">
      <c r="B32" s="5"/>
      <c r="C32" s="6"/>
      <c r="D32" s="487" t="s">
        <v>19</v>
      </c>
      <c r="E32" s="488" t="s">
        <v>15</v>
      </c>
      <c r="F32" s="488"/>
      <c r="G32" s="488"/>
      <c r="H32" s="488"/>
      <c r="I32" s="6"/>
      <c r="J32" s="7"/>
    </row>
    <row r="33" spans="2:10" x14ac:dyDescent="0.35">
      <c r="B33" s="5"/>
      <c r="C33" s="6"/>
      <c r="I33" s="6"/>
      <c r="J33" s="7"/>
    </row>
    <row r="34" spans="2:10" x14ac:dyDescent="0.35">
      <c r="B34" s="5"/>
      <c r="C34" s="6"/>
      <c r="D34" s="487" t="s">
        <v>20</v>
      </c>
      <c r="E34" s="488" t="s">
        <v>15</v>
      </c>
      <c r="F34" s="488"/>
      <c r="G34" s="488"/>
      <c r="H34" s="488"/>
      <c r="I34" s="6"/>
      <c r="J34" s="7"/>
    </row>
    <row r="35" spans="2:10" x14ac:dyDescent="0.35">
      <c r="B35" s="5"/>
      <c r="C35" s="6"/>
      <c r="D35" s="6"/>
      <c r="E35" s="6"/>
      <c r="F35" s="6"/>
      <c r="G35" s="6"/>
      <c r="H35" s="6"/>
      <c r="I35" s="6"/>
      <c r="J35" s="7"/>
    </row>
    <row r="36" spans="2:10" x14ac:dyDescent="0.35">
      <c r="B36" s="5"/>
      <c r="C36" s="6"/>
      <c r="D36" s="485" t="s">
        <v>21</v>
      </c>
      <c r="E36" s="486"/>
      <c r="F36" s="486"/>
      <c r="G36" s="486"/>
      <c r="H36" s="486"/>
      <c r="I36" s="6"/>
      <c r="J36" s="7"/>
    </row>
    <row r="37" spans="2:10" x14ac:dyDescent="0.35">
      <c r="B37" s="5"/>
      <c r="C37" s="6"/>
      <c r="D37" s="6"/>
      <c r="E37" s="6"/>
      <c r="F37" s="13"/>
      <c r="G37" s="6"/>
      <c r="H37" s="6"/>
      <c r="I37" s="6"/>
      <c r="J37" s="7"/>
    </row>
    <row r="38" spans="2:10" x14ac:dyDescent="0.35">
      <c r="B38" s="5"/>
      <c r="C38" s="6"/>
      <c r="D38" s="485" t="s">
        <v>1470</v>
      </c>
      <c r="E38" s="486"/>
      <c r="F38" s="486"/>
      <c r="G38" s="486"/>
      <c r="H38" s="486"/>
      <c r="I38" s="6"/>
      <c r="J38" s="7"/>
    </row>
    <row r="39" spans="2:10" x14ac:dyDescent="0.35">
      <c r="B39" s="5"/>
      <c r="C39" s="6"/>
      <c r="I39" s="6"/>
      <c r="J39" s="7"/>
    </row>
    <row r="40" spans="2:10" x14ac:dyDescent="0.35">
      <c r="B40" s="5"/>
      <c r="C40" s="6"/>
      <c r="D40" s="485" t="s">
        <v>2681</v>
      </c>
      <c r="E40" s="486" t="s">
        <v>15</v>
      </c>
      <c r="F40" s="486"/>
      <c r="G40" s="486"/>
      <c r="H40" s="486"/>
      <c r="I40" s="6"/>
      <c r="J40" s="7"/>
    </row>
    <row r="41" spans="2:10" x14ac:dyDescent="0.35">
      <c r="B41" s="5"/>
      <c r="C41" s="6"/>
      <c r="D41" s="6"/>
      <c r="E41" s="14"/>
      <c r="F41" s="14"/>
      <c r="G41" s="14"/>
      <c r="H41" s="14"/>
      <c r="I41" s="6"/>
      <c r="J41" s="7"/>
    </row>
    <row r="42" spans="2:10" x14ac:dyDescent="0.35">
      <c r="B42" s="5"/>
      <c r="C42" s="6"/>
      <c r="D42" s="485" t="s">
        <v>2682</v>
      </c>
      <c r="E42" s="486"/>
      <c r="F42" s="486"/>
      <c r="G42" s="486"/>
      <c r="H42" s="486"/>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election activeCell="C18" sqref="C18"/>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2695312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3055</v>
      </c>
      <c r="E15" s="29"/>
      <c r="F15" s="29"/>
      <c r="H15" s="21"/>
      <c r="L15" s="21"/>
      <c r="M15" s="21"/>
    </row>
    <row r="16" spans="1:13" ht="29" x14ac:dyDescent="0.35">
      <c r="A16" s="23" t="s">
        <v>36</v>
      </c>
      <c r="B16" s="37" t="s">
        <v>2917</v>
      </c>
      <c r="C16" s="23" t="s">
        <v>3057</v>
      </c>
      <c r="E16" s="29"/>
      <c r="F16" s="29"/>
      <c r="H16" s="21"/>
      <c r="L16" s="21"/>
      <c r="M16" s="21"/>
    </row>
    <row r="17" spans="1:13" ht="58" x14ac:dyDescent="0.35">
      <c r="A17" s="23" t="s">
        <v>38</v>
      </c>
      <c r="B17" s="37" t="s">
        <v>37</v>
      </c>
      <c r="C17" s="455" t="s">
        <v>3337</v>
      </c>
      <c r="E17" s="29"/>
      <c r="F17" s="29"/>
      <c r="H17" s="21"/>
      <c r="L17" s="21"/>
      <c r="M17" s="21"/>
    </row>
    <row r="18" spans="1:13" outlineLevel="1" x14ac:dyDescent="0.35">
      <c r="A18" s="23" t="s">
        <v>2916</v>
      </c>
      <c r="B18" s="37" t="s">
        <v>39</v>
      </c>
      <c r="C18" s="454">
        <f>'D. Insert Nat Trans Templ'!C3</f>
        <v>45821</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55" t="s">
        <v>3338</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Templ'!C286/1000000</f>
        <v>78219.629944889995</v>
      </c>
      <c r="F38" s="40"/>
      <c r="H38" s="21"/>
      <c r="L38" s="21"/>
      <c r="M38" s="21"/>
    </row>
    <row r="39" spans="1:14" x14ac:dyDescent="0.35">
      <c r="A39" s="23" t="s">
        <v>61</v>
      </c>
      <c r="B39" s="40" t="s">
        <v>62</v>
      </c>
      <c r="C39" s="104">
        <f>'D. Insert Nat Trans Templ'!D57/1000000</f>
        <v>49595.534729999999</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0.52451907323776625</v>
      </c>
      <c r="E45" s="101"/>
      <c r="F45" s="101">
        <f>1/'D. Insert Nat Trans Templ'!G189-1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28624.095214889996</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Templ'!C286/1000000</f>
        <v>78219.629944889995</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78219.629944889995</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Templ'!C298/12</f>
        <v>1.6468762412509041</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Templ'!G419/1000000</f>
        <v>20711.212848739979</v>
      </c>
      <c r="D70" s="104" t="s">
        <v>1152</v>
      </c>
      <c r="E70" s="19"/>
      <c r="F70" s="111">
        <f t="shared" ref="F70:F76" si="1">IF($C$77=0,"",IF(C70="[for completion]","",C70/$C$77))</f>
        <v>0.26478280277383304</v>
      </c>
      <c r="G70" s="111" t="str">
        <f>IF($D$77=0,"",IF(D70="[Mark as ND1 if not relevant]","",D70/$D$77))</f>
        <v/>
      </c>
      <c r="H70" s="21"/>
      <c r="L70" s="21"/>
      <c r="M70" s="21"/>
      <c r="N70" s="53"/>
    </row>
    <row r="71" spans="1:14" x14ac:dyDescent="0.35">
      <c r="A71" s="23" t="s">
        <v>106</v>
      </c>
      <c r="B71" s="19" t="s">
        <v>1492</v>
      </c>
      <c r="C71" s="104">
        <f>'D. Insert Nat Trans Templ'!G420/1000000</f>
        <v>34268.620094989885</v>
      </c>
      <c r="D71" s="104" t="s">
        <v>1152</v>
      </c>
      <c r="E71" s="19"/>
      <c r="F71" s="111">
        <f t="shared" si="1"/>
        <v>0.43810767347191565</v>
      </c>
      <c r="G71" s="111" t="str">
        <f t="shared" ref="G71:G76" si="2">IF($D$77=0,"",IF(D71="[Mark as ND1 if not relevant]","",D71/$D$77))</f>
        <v/>
      </c>
      <c r="H71" s="21"/>
      <c r="L71" s="21"/>
      <c r="M71" s="21"/>
      <c r="N71" s="53"/>
    </row>
    <row r="72" spans="1:14" x14ac:dyDescent="0.35">
      <c r="A72" s="23" t="s">
        <v>107</v>
      </c>
      <c r="B72" s="19" t="s">
        <v>1493</v>
      </c>
      <c r="C72" s="104">
        <f>'D. Insert Nat Trans Templ'!G421/1000000</f>
        <v>16017.014882979973</v>
      </c>
      <c r="D72" s="104" t="s">
        <v>1152</v>
      </c>
      <c r="E72" s="19"/>
      <c r="F72" s="111">
        <f t="shared" si="1"/>
        <v>0.20476976040751999</v>
      </c>
      <c r="G72" s="111" t="str">
        <f t="shared" si="2"/>
        <v/>
      </c>
      <c r="H72" s="21"/>
      <c r="L72" s="21"/>
      <c r="M72" s="21"/>
      <c r="N72" s="53"/>
    </row>
    <row r="73" spans="1:14" x14ac:dyDescent="0.35">
      <c r="A73" s="23" t="s">
        <v>108</v>
      </c>
      <c r="B73" s="19" t="s">
        <v>1494</v>
      </c>
      <c r="C73" s="104">
        <f>('D. Insert Nat Trans Templ'!G422+'D. Insert Nat Trans Templ'!G423)/1000000</f>
        <v>2729.0220651100049</v>
      </c>
      <c r="D73" s="104" t="s">
        <v>1152</v>
      </c>
      <c r="E73" s="19"/>
      <c r="F73" s="111">
        <f t="shared" si="1"/>
        <v>3.4889222398939428E-2</v>
      </c>
      <c r="G73" s="111" t="str">
        <f t="shared" si="2"/>
        <v/>
      </c>
      <c r="H73" s="21"/>
      <c r="L73" s="21"/>
      <c r="M73" s="21"/>
      <c r="N73" s="53"/>
    </row>
    <row r="74" spans="1:14" x14ac:dyDescent="0.35">
      <c r="A74" s="23" t="s">
        <v>109</v>
      </c>
      <c r="B74" s="19" t="s">
        <v>1495</v>
      </c>
      <c r="C74" s="104">
        <f>('D. Insert Nat Trans Templ'!G424 + 'D. Insert Nat Trans Templ'!G425) /1000000</f>
        <v>3645.8720752800082</v>
      </c>
      <c r="D74" s="104" t="s">
        <v>1152</v>
      </c>
      <c r="E74" s="19"/>
      <c r="F74" s="111">
        <f t="shared" si="1"/>
        <v>4.661070472781232E-2</v>
      </c>
      <c r="G74" s="111" t="str">
        <f t="shared" si="2"/>
        <v/>
      </c>
      <c r="H74" s="21"/>
      <c r="L74" s="21"/>
      <c r="M74" s="21"/>
      <c r="N74" s="53"/>
    </row>
    <row r="75" spans="1:14" x14ac:dyDescent="0.35">
      <c r="A75" s="23" t="s">
        <v>110</v>
      </c>
      <c r="B75" s="19" t="s">
        <v>1496</v>
      </c>
      <c r="C75" s="104">
        <f>('D. Insert Nat Trans Templ'!G426 + 'D. Insert Nat Trans Templ'!G427 + 'D. Insert Nat Trans Templ'!G428)/1000000</f>
        <v>847.88797778999879</v>
      </c>
      <c r="D75" s="104" t="s">
        <v>1152</v>
      </c>
      <c r="E75" s="19"/>
      <c r="F75" s="111">
        <f t="shared" si="1"/>
        <v>1.0839836219979353E-2</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78219.629944889864</v>
      </c>
      <c r="D77" s="106">
        <f>SUM(D70:D76)</f>
        <v>0</v>
      </c>
      <c r="E77" s="40"/>
      <c r="F77" s="112">
        <f>SUM(F70:F76)</f>
        <v>0.99999999999999978</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Templ'!C299/12</f>
        <v>2.4048721473691184</v>
      </c>
      <c r="D89" s="108">
        <f>C89+1</f>
        <v>3.4048721473691184</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10115.941000000001</v>
      </c>
      <c r="D93" s="104">
        <v>0</v>
      </c>
      <c r="E93" s="19"/>
      <c r="F93" s="111">
        <f>IF($C$100=0,"",IF(C93="[for completion]","",IF(C93="","",C93/$C$100)))</f>
        <v>0.20396878580040667</v>
      </c>
      <c r="G93" s="111">
        <f>IF($D$100=0,"",IF(D93="[Mark as ND1 if not relevant]","",IF(D93="","",D93/$D$100)))</f>
        <v>0</v>
      </c>
      <c r="H93" s="21"/>
      <c r="L93" s="21"/>
      <c r="M93" s="21"/>
      <c r="N93" s="53"/>
    </row>
    <row r="94" spans="1:14" x14ac:dyDescent="0.35">
      <c r="A94" s="23" t="s">
        <v>134</v>
      </c>
      <c r="B94" s="19" t="s">
        <v>1492</v>
      </c>
      <c r="C94" s="104">
        <v>14935.73</v>
      </c>
      <c r="D94" s="104">
        <v>10115.941000000001</v>
      </c>
      <c r="E94" s="19"/>
      <c r="F94" s="111">
        <f t="shared" ref="F94:F99" si="5">IF($C$100=0,"",IF(C94="[for completion]","",IF(C94="","",C94/$C$100)))</f>
        <v>0.30115069998359101</v>
      </c>
      <c r="G94" s="111">
        <f t="shared" ref="G94:G99" si="6">IF($D$100=0,"",IF(D94="[Mark as ND1 if not relevant]","",IF(D94="","",D94/$D$100)))</f>
        <v>0.2039687858004067</v>
      </c>
      <c r="H94" s="21"/>
      <c r="L94" s="21"/>
      <c r="M94" s="21"/>
      <c r="N94" s="53"/>
    </row>
    <row r="95" spans="1:14" x14ac:dyDescent="0.35">
      <c r="A95" s="23" t="s">
        <v>135</v>
      </c>
      <c r="B95" s="19" t="s">
        <v>1493</v>
      </c>
      <c r="C95" s="104">
        <v>13599.78</v>
      </c>
      <c r="D95" s="104">
        <v>14935.73</v>
      </c>
      <c r="E95" s="19"/>
      <c r="F95" s="111">
        <f t="shared" si="5"/>
        <v>0.27421379916635086</v>
      </c>
      <c r="G95" s="111">
        <f t="shared" si="6"/>
        <v>0.30115069998359106</v>
      </c>
      <c r="H95" s="21"/>
      <c r="L95" s="21"/>
      <c r="M95" s="21"/>
      <c r="N95" s="53"/>
    </row>
    <row r="96" spans="1:14" x14ac:dyDescent="0.35">
      <c r="A96" s="23" t="s">
        <v>136</v>
      </c>
      <c r="B96" s="19" t="s">
        <v>1494</v>
      </c>
      <c r="C96" s="104">
        <v>4744.34</v>
      </c>
      <c r="D96" s="104">
        <v>13599.78</v>
      </c>
      <c r="E96" s="19"/>
      <c r="F96" s="111">
        <f t="shared" si="5"/>
        <v>9.5660628034930348E-2</v>
      </c>
      <c r="G96" s="111">
        <f t="shared" si="6"/>
        <v>0.27421379916635091</v>
      </c>
      <c r="H96" s="21"/>
      <c r="L96" s="21"/>
      <c r="M96" s="21"/>
      <c r="N96" s="53"/>
    </row>
    <row r="97" spans="1:14" x14ac:dyDescent="0.35">
      <c r="A97" s="23" t="s">
        <v>137</v>
      </c>
      <c r="B97" s="19" t="s">
        <v>1495</v>
      </c>
      <c r="C97" s="104">
        <v>4368.4250000000002</v>
      </c>
      <c r="D97" s="104">
        <v>4744.34</v>
      </c>
      <c r="E97" s="19"/>
      <c r="F97" s="111">
        <f t="shared" si="5"/>
        <v>8.8081014223999665E-2</v>
      </c>
      <c r="G97" s="111">
        <f t="shared" si="6"/>
        <v>9.5660628034930362E-2</v>
      </c>
      <c r="H97" s="21"/>
      <c r="L97" s="21"/>
      <c r="M97" s="21"/>
    </row>
    <row r="98" spans="1:14" x14ac:dyDescent="0.35">
      <c r="A98" s="23" t="s">
        <v>138</v>
      </c>
      <c r="B98" s="19" t="s">
        <v>1496</v>
      </c>
      <c r="C98" s="104">
        <v>777.30012999999997</v>
      </c>
      <c r="D98" s="104">
        <v>5145.7251299999998</v>
      </c>
      <c r="E98" s="19"/>
      <c r="F98" s="111">
        <f t="shared" si="5"/>
        <v>1.5672784540617452E-2</v>
      </c>
      <c r="G98" s="111">
        <f t="shared" si="6"/>
        <v>0.10375379876461713</v>
      </c>
      <c r="H98" s="21"/>
      <c r="L98" s="21"/>
      <c r="M98" s="21"/>
    </row>
    <row r="99" spans="1:14" x14ac:dyDescent="0.35">
      <c r="A99" s="23" t="s">
        <v>139</v>
      </c>
      <c r="B99" s="19" t="s">
        <v>1497</v>
      </c>
      <c r="C99" s="104">
        <v>1054.0186000000001</v>
      </c>
      <c r="D99" s="104">
        <v>1054.0186000000001</v>
      </c>
      <c r="E99" s="19"/>
      <c r="F99" s="111">
        <f t="shared" si="5"/>
        <v>2.1252288250103921E-2</v>
      </c>
      <c r="G99" s="111">
        <f t="shared" si="6"/>
        <v>2.1252288250103925E-2</v>
      </c>
      <c r="H99" s="21"/>
      <c r="L99" s="21"/>
      <c r="M99" s="21"/>
    </row>
    <row r="100" spans="1:14" x14ac:dyDescent="0.35">
      <c r="A100" s="23" t="s">
        <v>140</v>
      </c>
      <c r="B100" s="56" t="s">
        <v>91</v>
      </c>
      <c r="C100" s="106">
        <f>SUM(C93:C99)</f>
        <v>49595.534730000007</v>
      </c>
      <c r="D100" s="106">
        <f>SUM(D93:D99)</f>
        <v>49595.534729999999</v>
      </c>
      <c r="E100" s="40"/>
      <c r="F100" s="112">
        <f>SUM(F93:F99)</f>
        <v>0.99999999999999989</v>
      </c>
      <c r="G100" s="112">
        <f>SUM(G93:G99)</f>
        <v>1</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Templ'!C286/1000000</f>
        <v>78219.629944889995</v>
      </c>
      <c r="D115" s="104">
        <f>'D. Insert Nat Trans Templ'!C286/1000000</f>
        <v>78219.629944889995</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78219.629944889995</v>
      </c>
      <c r="D131" s="104">
        <f>SUM(D112:D130)</f>
        <v>78219.629944889995</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f>SUM('D. Insert Nat Trans Templ'!D25:D25,'D. Insert Nat Trans Templ'!D27:D27,'D. Insert Nat Trans Templ'!D30:D31,'D. Insert Nat Trans Templ'!D33,'D. Insert Nat Trans Templ'!D35,'D. Insert Nat Trans Templ'!D37,'D. Insert Nat Trans Templ'!D39,'D. Insert Nat Trans Templ'!D41,'D. Insert Nat Trans Templ'!D44:D44)/1000000</f>
        <v>16091.7886</v>
      </c>
      <c r="D138" s="104">
        <v>0</v>
      </c>
      <c r="E138" s="49"/>
      <c r="F138" s="111">
        <f t="shared" ref="F138:F141" si="13">IF($C$157=0,"",IF(C138="[for completion]","",IF(C138="","",C138/$C$157)))</f>
        <v>0.32446043152078746</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f>'D. Insert Nat Trans Templ'!D43/1000000</f>
        <v>864.4</v>
      </c>
      <c r="D139" s="104">
        <v>0</v>
      </c>
      <c r="E139" s="49"/>
      <c r="F139" s="111">
        <f t="shared" si="13"/>
        <v>1.7428988410062053E-2</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f>('D. Insert Nat Trans Templ'!D54+'D. Insert Nat Trans Templ'!D55)/ 1000000</f>
        <v>1300</v>
      </c>
      <c r="D141" s="104">
        <f>C157</f>
        <v>49595.534729999999</v>
      </c>
      <c r="E141" s="49"/>
      <c r="F141" s="111">
        <f t="shared" si="13"/>
        <v>2.6212037173855469E-2</v>
      </c>
      <c r="G141" s="111">
        <f t="shared" si="14"/>
        <v>1</v>
      </c>
      <c r="H141" s="21"/>
      <c r="I141" s="23"/>
      <c r="J141" s="23"/>
      <c r="K141" s="23"/>
      <c r="L141" s="21"/>
      <c r="M141" s="21"/>
      <c r="N141" s="21"/>
    </row>
    <row r="142" spans="1:14" s="58" customFormat="1" x14ac:dyDescent="0.35">
      <c r="A142" s="23" t="s">
        <v>191</v>
      </c>
      <c r="B142" s="40" t="s">
        <v>1503</v>
      </c>
      <c r="C142" s="104">
        <f>('D. Insert Nat Trans Templ'!D26+'D. Insert Nat Trans Templ'!D28+'D. Insert Nat Trans Templ'!D38+'D. Insert Nat Trans Templ'!D40+'D. Insert Nat Trans Templ'!D48+'D. Insert Nat Trans Templ'!D49)/1000000</f>
        <v>2764.2959999999998</v>
      </c>
      <c r="D142" s="104">
        <v>0</v>
      </c>
      <c r="E142" s="49"/>
      <c r="F142" s="111">
        <f t="shared" ref="F142:F162" si="15">IF($C$157=0,"",IF(C142="[for completion]","",IF(C142="","",C142/$C$157)))</f>
        <v>5.5736791931953827E-2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f>SUM('D. Insert Nat Trans Templ'!D47,'D. Insert Nat Trans Templ'!D34,'D. Insert Nat Trans Templ'!D29:D29)/1000000</f>
        <v>6481.5</v>
      </c>
      <c r="D145" s="104">
        <v>0</v>
      </c>
      <c r="E145" s="40"/>
      <c r="F145" s="111">
        <f t="shared" si="15"/>
        <v>0.13068716841718786</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f>( 'D. Insert Nat Trans Templ'!D46 +'D. Insert Nat Trans Templ'!D52)/1000000</f>
        <v>377.30013000000002</v>
      </c>
      <c r="D150" s="104">
        <v>0</v>
      </c>
      <c r="E150" s="40"/>
      <c r="F150" s="111">
        <f t="shared" si="15"/>
        <v>7.6075423332773095E-3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f>SUM('D. Insert Nat Trans Templ'!D32,'D. Insert Nat Trans Templ'!D36,'D. Insert Nat Trans Templ'!D42,'D. Insert Nat Trans Templ'!D45,'D. Insert Nat Trans Templ'!D50,'D. Insert Nat Trans Templ'!D51,'D. Insert Nat Trans Templ'!D53,'D. Insert Nat Trans Templ'!D56)/1000000</f>
        <v>21716.25</v>
      </c>
      <c r="D155" s="104">
        <v>0</v>
      </c>
      <c r="E155" s="40"/>
      <c r="F155" s="111">
        <f t="shared" si="15"/>
        <v>0.43786704021287604</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49595.534729999999</v>
      </c>
      <c r="D157" s="104">
        <f>SUM(D138:D156)</f>
        <v>49595.534729999999</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Templ'!$G$25:$G57,"*Fixed*",'D. Insert Nat Trans Templ'!$D$25:$D57)/1000000</f>
        <v>31328.10973</v>
      </c>
      <c r="D164" s="104">
        <v>0</v>
      </c>
      <c r="E164" s="60"/>
      <c r="F164" s="111">
        <f>IF($C$167=0,"",IF(C164="[for completion]","",IF(C164="","",C164/$C$167)))</f>
        <v>0.63167198217644871</v>
      </c>
      <c r="G164" s="111">
        <f>IF($D$167=0,"",IF(D164="[for completion]","",IF(D164="","",D164/$D$167)))</f>
        <v>0</v>
      </c>
      <c r="H164" s="21"/>
      <c r="L164" s="21"/>
      <c r="M164" s="21"/>
      <c r="N164" s="53"/>
    </row>
    <row r="165" spans="1:14" x14ac:dyDescent="0.35">
      <c r="A165" s="23" t="s">
        <v>213</v>
      </c>
      <c r="B165" s="21" t="s">
        <v>214</v>
      </c>
      <c r="C165" s="104">
        <f>SUMIF('D. Insert Nat Trans Templ'!$G$25:$G58,"*Float*",'D. Insert Nat Trans Templ'!$D$25:$D58)/1000000</f>
        <v>18267.424999999999</v>
      </c>
      <c r="D165" s="104">
        <f>C167</f>
        <v>49595.534729999999</v>
      </c>
      <c r="E165" s="60"/>
      <c r="F165" s="111">
        <f>IF($C$167=0,"",IF(C165="[for completion]","",IF(C165="","",C165/$C$167)))</f>
        <v>0.36832801782355135</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49595.534729999999</v>
      </c>
      <c r="D167" s="114">
        <f>SUM(D164:D166)</f>
        <v>49595.534729999999</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55" t="s">
        <v>3340</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3339</v>
      </c>
      <c r="E232" s="40"/>
      <c r="H232" s="21"/>
      <c r="L232" s="21"/>
      <c r="M232" s="21"/>
    </row>
    <row r="233" spans="1:14" x14ac:dyDescent="0.35">
      <c r="A233" s="23" t="s">
        <v>308</v>
      </c>
      <c r="B233" s="1" t="s">
        <v>309</v>
      </c>
      <c r="C233" s="104" t="s">
        <v>3339</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56" t="s">
        <v>3340</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0" zoomScaleNormal="70" workbookViewId="0">
      <selection activeCell="C124" sqref="C124"/>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Templ'!C286/1000000</f>
        <v>78219.629944889995</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78219.629944889995</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Templ'!C287</f>
        <v>276603</v>
      </c>
      <c r="D28" s="105">
        <v>0</v>
      </c>
      <c r="F28" s="105">
        <f>IF(AND(C28="[For completion]",D28="[For completion]"),"[For completion]",SUM(C28:D28))</f>
        <v>276603</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1</v>
      </c>
      <c r="D99" s="191">
        <f>SUM(D100:D148)</f>
        <v>0</v>
      </c>
      <c r="E99" s="191"/>
      <c r="F99" s="191">
        <f>SUM(F100:F148)</f>
        <v>1</v>
      </c>
      <c r="G99" s="23"/>
    </row>
    <row r="100" spans="1:7" x14ac:dyDescent="0.35">
      <c r="A100" s="23" t="s">
        <v>526</v>
      </c>
      <c r="B100" s="40" t="s">
        <v>3216</v>
      </c>
      <c r="C100" s="99">
        <f>VLOOKUP($B100,'D. Insert Nat Trans Templ'!$A$316:$I$330,9,FALSE)</f>
        <v>7.3442956065471368E-2</v>
      </c>
      <c r="D100" s="99">
        <v>0</v>
      </c>
      <c r="E100" s="99"/>
      <c r="F100" s="99">
        <f>SUM(C100:D100)</f>
        <v>7.3442956065471368E-2</v>
      </c>
      <c r="G100" s="23"/>
    </row>
    <row r="101" spans="1:7" x14ac:dyDescent="0.35">
      <c r="A101" s="23" t="s">
        <v>527</v>
      </c>
      <c r="B101" s="40" t="s">
        <v>3217</v>
      </c>
      <c r="C101" s="99">
        <f>VLOOKUP($B101,'D. Insert Nat Trans Templ'!$A$316:$I$330,9,FALSE)</f>
        <v>0.21644123718161412</v>
      </c>
      <c r="D101" s="99">
        <v>0</v>
      </c>
      <c r="E101" s="99"/>
      <c r="F101" s="99">
        <f t="shared" ref="F101:F112" si="1">SUM(C101:D101)</f>
        <v>0.21644123718161412</v>
      </c>
      <c r="G101" s="23"/>
    </row>
    <row r="102" spans="1:7" x14ac:dyDescent="0.35">
      <c r="A102" s="23" t="s">
        <v>528</v>
      </c>
      <c r="B102" s="40" t="s">
        <v>3218</v>
      </c>
      <c r="C102" s="99">
        <f>VLOOKUP($B102,'D. Insert Nat Trans Templ'!$A$316:$I$330,9,FALSE)</f>
        <v>8.5823731815526799E-3</v>
      </c>
      <c r="D102" s="99">
        <v>0</v>
      </c>
      <c r="E102" s="99"/>
      <c r="F102" s="99">
        <f t="shared" si="1"/>
        <v>8.5823731815526799E-3</v>
      </c>
      <c r="G102" s="23"/>
    </row>
    <row r="103" spans="1:7" x14ac:dyDescent="0.35">
      <c r="A103" s="23" t="s">
        <v>529</v>
      </c>
      <c r="B103" s="40" t="s">
        <v>3219</v>
      </c>
      <c r="C103" s="99">
        <f>VLOOKUP($B103,'D. Insert Nat Trans Templ'!$A$316:$I$330,9,FALSE)</f>
        <v>7.1307039336925551E-3</v>
      </c>
      <c r="D103" s="99">
        <v>0</v>
      </c>
      <c r="E103" s="99"/>
      <c r="F103" s="99">
        <f t="shared" si="1"/>
        <v>7.1307039336925551E-3</v>
      </c>
      <c r="G103" s="23"/>
    </row>
    <row r="104" spans="1:7" x14ac:dyDescent="0.35">
      <c r="A104" s="23" t="s">
        <v>530</v>
      </c>
      <c r="B104" s="40" t="s">
        <v>3220</v>
      </c>
      <c r="C104" s="99">
        <f>VLOOKUP($B104,'D. Insert Nat Trans Templ'!$A$316:$I$330,9,FALSE)</f>
        <v>8.7902411216267701E-3</v>
      </c>
      <c r="D104" s="99">
        <v>0</v>
      </c>
      <c r="E104" s="99"/>
      <c r="F104" s="99">
        <f t="shared" si="1"/>
        <v>8.7902411216267701E-3</v>
      </c>
      <c r="G104" s="23"/>
    </row>
    <row r="105" spans="1:7" x14ac:dyDescent="0.35">
      <c r="A105" s="23" t="s">
        <v>531</v>
      </c>
      <c r="B105" s="40" t="s">
        <v>3221</v>
      </c>
      <c r="C105" s="99">
        <f>VLOOKUP($B105,'D. Insert Nat Trans Templ'!$A$316:$I$330,9,FALSE)</f>
        <v>1.8821054894241137E-4</v>
      </c>
      <c r="D105" s="99">
        <v>0</v>
      </c>
      <c r="E105" s="99"/>
      <c r="F105" s="99">
        <f t="shared" si="1"/>
        <v>1.8821054894241137E-4</v>
      </c>
      <c r="G105" s="23"/>
    </row>
    <row r="106" spans="1:7" x14ac:dyDescent="0.35">
      <c r="A106" s="23" t="s">
        <v>532</v>
      </c>
      <c r="B106" s="40" t="s">
        <v>3222</v>
      </c>
      <c r="C106" s="99">
        <f>VLOOKUP($B106,'D. Insert Nat Trans Templ'!$A$316:$I$330,9,FALSE)</f>
        <v>1.6198735737470406E-2</v>
      </c>
      <c r="D106" s="99">
        <v>0</v>
      </c>
      <c r="E106" s="99"/>
      <c r="F106" s="99">
        <f t="shared" si="1"/>
        <v>1.6198735737470406E-2</v>
      </c>
      <c r="G106" s="23"/>
    </row>
    <row r="107" spans="1:7" x14ac:dyDescent="0.35">
      <c r="A107" s="23" t="s">
        <v>533</v>
      </c>
      <c r="B107" s="40" t="s">
        <v>3223</v>
      </c>
      <c r="C107" s="99">
        <f>VLOOKUP($B107,'D. Insert Nat Trans Templ'!$A$316:$I$330,9,FALSE)</f>
        <v>0</v>
      </c>
      <c r="D107" s="99">
        <v>0</v>
      </c>
      <c r="E107" s="99"/>
      <c r="F107" s="99">
        <f t="shared" si="1"/>
        <v>0</v>
      </c>
      <c r="G107" s="23"/>
    </row>
    <row r="108" spans="1:7" x14ac:dyDescent="0.35">
      <c r="A108" s="23" t="s">
        <v>534</v>
      </c>
      <c r="B108" s="40" t="s">
        <v>3224</v>
      </c>
      <c r="C108" s="99">
        <f>VLOOKUP($B108,'D. Insert Nat Trans Templ'!$A$316:$I$330,9,FALSE)</f>
        <v>0.60268632711282355</v>
      </c>
      <c r="D108" s="99">
        <v>0</v>
      </c>
      <c r="E108" s="99"/>
      <c r="F108" s="99">
        <f t="shared" si="1"/>
        <v>0.60268632711282355</v>
      </c>
      <c r="G108" s="23"/>
    </row>
    <row r="109" spans="1:7" x14ac:dyDescent="0.35">
      <c r="A109" s="23" t="s">
        <v>535</v>
      </c>
      <c r="B109" s="40" t="s">
        <v>3225</v>
      </c>
      <c r="C109" s="99">
        <f>VLOOKUP($B109,'D. Insert Nat Trans Templ'!$A$316:$I$330,9,FALSE)</f>
        <v>2.1793659513616357E-3</v>
      </c>
      <c r="D109" s="99">
        <v>0</v>
      </c>
      <c r="E109" s="99"/>
      <c r="F109" s="99">
        <f t="shared" si="1"/>
        <v>2.1793659513616357E-3</v>
      </c>
      <c r="G109" s="23"/>
    </row>
    <row r="110" spans="1:7" x14ac:dyDescent="0.35">
      <c r="A110" s="23" t="s">
        <v>536</v>
      </c>
      <c r="B110" s="40" t="s">
        <v>3226</v>
      </c>
      <c r="C110" s="99">
        <f>VLOOKUP($B110,'D. Insert Nat Trans Templ'!$A$316:$I$330,9,FALSE)</f>
        <v>4.8200174720799904E-2</v>
      </c>
      <c r="D110" s="99">
        <v>0</v>
      </c>
      <c r="E110" s="99"/>
      <c r="F110" s="99">
        <f t="shared" si="1"/>
        <v>4.8200174720799904E-2</v>
      </c>
      <c r="G110" s="23"/>
    </row>
    <row r="111" spans="1:7" x14ac:dyDescent="0.35">
      <c r="A111" s="23" t="s">
        <v>537</v>
      </c>
      <c r="B111" s="40" t="s">
        <v>3227</v>
      </c>
      <c r="C111" s="99">
        <f>VLOOKUP($B111,'D. Insert Nat Trans Templ'!$A$316:$I$330,9,FALSE)</f>
        <v>1.4781528028892585E-2</v>
      </c>
      <c r="D111" s="99">
        <v>0</v>
      </c>
      <c r="E111" s="99"/>
      <c r="F111" s="99">
        <f t="shared" si="1"/>
        <v>1.4781528028892585E-2</v>
      </c>
      <c r="G111" s="23"/>
    </row>
    <row r="112" spans="1:7" x14ac:dyDescent="0.35">
      <c r="A112" s="23" t="s">
        <v>538</v>
      </c>
      <c r="B112" s="40" t="s">
        <v>3228</v>
      </c>
      <c r="C112" s="99">
        <f>VLOOKUP($B112,'D. Insert Nat Trans Templ'!$A$316:$I$330,9,FALSE)</f>
        <v>1.3781464157520292E-3</v>
      </c>
      <c r="D112" s="99">
        <v>0</v>
      </c>
      <c r="E112" s="99"/>
      <c r="F112" s="99">
        <f t="shared" si="1"/>
        <v>1.3781464157520292E-3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Templ'!I355</f>
        <v>0.57280460299374036</v>
      </c>
      <c r="D150" s="99">
        <v>0</v>
      </c>
      <c r="E150" s="100"/>
      <c r="F150" s="99">
        <f>SUM(C150:D150)</f>
        <v>0.57280460299374036</v>
      </c>
    </row>
    <row r="151" spans="1:7" x14ac:dyDescent="0.35">
      <c r="A151" s="23" t="s">
        <v>559</v>
      </c>
      <c r="B151" s="23" t="s">
        <v>560</v>
      </c>
      <c r="C151" s="99">
        <f>'D. Insert Nat Trans Templ'!I356</f>
        <v>0.42719539700625969</v>
      </c>
      <c r="D151" s="99">
        <v>0</v>
      </c>
      <c r="E151" s="100"/>
      <c r="F151" s="99">
        <f>SUM(C151:D151)</f>
        <v>0.42719539700625969</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0.162309901629105</v>
      </c>
      <c r="D170" s="99">
        <v>0</v>
      </c>
      <c r="E170" s="100"/>
      <c r="F170" s="99">
        <f>SUM(C170:D170)</f>
        <v>0.162309901629105</v>
      </c>
    </row>
    <row r="171" spans="1:7" x14ac:dyDescent="0.35">
      <c r="A171" s="23" t="s">
        <v>583</v>
      </c>
      <c r="B171" s="19" t="s">
        <v>2969</v>
      </c>
      <c r="C171" s="99">
        <v>8.9167483702927125E-2</v>
      </c>
      <c r="D171" s="99">
        <v>0</v>
      </c>
      <c r="E171" s="100"/>
      <c r="F171" s="99">
        <f t="shared" ref="F171:F174" si="2">SUM(C171:D171)</f>
        <v>8.9167483702927125E-2</v>
      </c>
    </row>
    <row r="172" spans="1:7" x14ac:dyDescent="0.35">
      <c r="A172" s="23" t="s">
        <v>584</v>
      </c>
      <c r="B172" s="19" t="s">
        <v>2970</v>
      </c>
      <c r="C172" s="99">
        <v>0.12310659438959688</v>
      </c>
      <c r="D172" s="99">
        <v>0</v>
      </c>
      <c r="E172" s="99"/>
      <c r="F172" s="99">
        <f t="shared" si="2"/>
        <v>0.12310659438959688</v>
      </c>
    </row>
    <row r="173" spans="1:7" x14ac:dyDescent="0.35">
      <c r="A173" s="23" t="s">
        <v>585</v>
      </c>
      <c r="B173" s="19" t="s">
        <v>2971</v>
      </c>
      <c r="C173" s="99">
        <v>0.6249583583376892</v>
      </c>
      <c r="D173" s="99">
        <v>0</v>
      </c>
      <c r="E173" s="99"/>
      <c r="F173" s="99">
        <f t="shared" si="2"/>
        <v>0.6249583583376892</v>
      </c>
    </row>
    <row r="174" spans="1:7" x14ac:dyDescent="0.35">
      <c r="A174" s="23" t="s">
        <v>586</v>
      </c>
      <c r="B174" s="19" t="s">
        <v>2972</v>
      </c>
      <c r="C174" s="99">
        <v>4.5766194068191831E-4</v>
      </c>
      <c r="D174" s="99">
        <v>0</v>
      </c>
      <c r="E174" s="99"/>
      <c r="F174" s="99">
        <f t="shared" si="2"/>
        <v>4.5766194068191831E-4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Templ'!C288</f>
        <v>282786.6290130259</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3341</v>
      </c>
      <c r="C190" s="104">
        <f>('D. Insert Nat Trans Templ'!G434)/1000000</f>
        <v>3428.0299641999441</v>
      </c>
      <c r="D190" s="105">
        <f>'D. Insert Nat Trans Templ'!C434</f>
        <v>61433</v>
      </c>
      <c r="E190" s="37"/>
      <c r="F190" s="111">
        <f>IF($C$214=0,"",IF(C190="[for completion]","",IF(C190="","",C190/$C$214)))</f>
        <v>4.3825699081102537E-2</v>
      </c>
      <c r="G190" s="111">
        <f>IF($D$214=0,"",IF(D190="[for completion]","",IF(D190="","",D190/$D$214)))</f>
        <v>0.22209809727298691</v>
      </c>
    </row>
    <row r="191" spans="1:7" x14ac:dyDescent="0.35">
      <c r="A191" s="23" t="s">
        <v>605</v>
      </c>
      <c r="B191" s="40" t="s">
        <v>3342</v>
      </c>
      <c r="C191" s="104">
        <f>('D. Insert Nat Trans Templ'!G435 +'D. Insert Nat Trans Templ'!G436)/1000000</f>
        <v>9870.6154023599847</v>
      </c>
      <c r="D191" s="105">
        <f>'D. Insert Nat Trans Templ'!C435+'D. Insert Nat Trans Templ'!C436</f>
        <v>66299</v>
      </c>
      <c r="E191" s="37"/>
      <c r="F191" s="111">
        <f t="shared" ref="F191:F213" si="4">IF($C$214=0,"",IF(C191="[for completion]","",IF(C191="","",C191/$C$214)))</f>
        <v>0.12619102659159059</v>
      </c>
      <c r="G191" s="111">
        <f t="shared" ref="G191:G213" si="5">IF($D$214=0,"",IF(D191="[for completion]","",IF(D191="","",D191/$D$214)))</f>
        <v>0.23969009735975388</v>
      </c>
    </row>
    <row r="192" spans="1:7" x14ac:dyDescent="0.35">
      <c r="A192" s="23" t="s">
        <v>606</v>
      </c>
      <c r="B192" s="40" t="s">
        <v>3343</v>
      </c>
      <c r="C192" s="104">
        <f>('D. Insert Nat Trans Templ'!G437 +'D. Insert Nat Trans Templ'!G438)/1000000</f>
        <v>12705.418535920002</v>
      </c>
      <c r="D192" s="105">
        <f>'D. Insert Nat Trans Templ'!C437 +'D. Insert Nat Trans Templ'!C438</f>
        <v>51416</v>
      </c>
      <c r="E192" s="37"/>
      <c r="F192" s="111">
        <f t="shared" si="4"/>
        <v>0.16243260860313033</v>
      </c>
      <c r="G192" s="111">
        <f t="shared" si="5"/>
        <v>0.18588373951114051</v>
      </c>
    </row>
    <row r="193" spans="1:7" x14ac:dyDescent="0.35">
      <c r="A193" s="23" t="s">
        <v>607</v>
      </c>
      <c r="B193" s="40" t="s">
        <v>3344</v>
      </c>
      <c r="C193" s="104">
        <f>('D. Insert Nat Trans Templ'!G439 +'D. Insert Nat Trans Templ'!G440)/1000000</f>
        <v>12101.276756629986</v>
      </c>
      <c r="D193" s="105">
        <f>'D. Insert Nat Trans Templ'!C439 +'D. Insert Nat Trans Templ'!C440</f>
        <v>34892</v>
      </c>
      <c r="E193" s="37"/>
      <c r="F193" s="111">
        <f t="shared" si="4"/>
        <v>0.15470894921333692</v>
      </c>
      <c r="G193" s="111">
        <f t="shared" si="5"/>
        <v>0.12614469112771734</v>
      </c>
    </row>
    <row r="194" spans="1:7" x14ac:dyDescent="0.35">
      <c r="A194" s="23" t="s">
        <v>608</v>
      </c>
      <c r="B194" s="40" t="s">
        <v>3345</v>
      </c>
      <c r="C194" s="104">
        <f>('D. Insert Nat Trans Templ'!G441 +'D. Insert Nat Trans Templ'!G442)/1000000</f>
        <v>10137.704213800007</v>
      </c>
      <c r="D194" s="105">
        <f>'D. Insert Nat Trans Templ'!C441 + 'D. Insert Nat Trans Templ'!C442</f>
        <v>22733</v>
      </c>
      <c r="E194" s="37"/>
      <c r="F194" s="111">
        <f t="shared" si="4"/>
        <v>0.12960562739740114</v>
      </c>
      <c r="G194" s="111">
        <f t="shared" si="5"/>
        <v>8.2186382649501274E-2</v>
      </c>
    </row>
    <row r="195" spans="1:7" x14ac:dyDescent="0.35">
      <c r="A195" s="23" t="s">
        <v>609</v>
      </c>
      <c r="B195" s="40" t="s">
        <v>3346</v>
      </c>
      <c r="C195" s="104">
        <f>('D. Insert Nat Trans Templ'!G443 +'D. Insert Nat Trans Templ'!G444)/1000000</f>
        <v>7486.0644295100019</v>
      </c>
      <c r="D195" s="105">
        <f>'D. Insert Nat Trans Templ'!C443 + 'D. Insert Nat Trans Templ'!C444</f>
        <v>13701</v>
      </c>
      <c r="E195" s="37"/>
      <c r="F195" s="111">
        <f t="shared" si="4"/>
        <v>9.570569989636038E-2</v>
      </c>
      <c r="G195" s="111">
        <f t="shared" si="5"/>
        <v>4.9533085324454183E-2</v>
      </c>
    </row>
    <row r="196" spans="1:7" x14ac:dyDescent="0.35">
      <c r="A196" s="23" t="s">
        <v>610</v>
      </c>
      <c r="B196" s="40" t="s">
        <v>3347</v>
      </c>
      <c r="C196" s="104">
        <f>('D. Insert Nat Trans Templ'!G445 +'D. Insert Nat Trans Templ'!G446)/1000000</f>
        <v>5600.4954843100031</v>
      </c>
      <c r="D196" s="105">
        <f>'D. Insert Nat Trans Templ'!C445 + 'D. Insert Nat Trans Templ'!C446</f>
        <v>8666</v>
      </c>
      <c r="E196" s="37"/>
      <c r="F196" s="111">
        <f t="shared" si="4"/>
        <v>7.1599616212143447E-2</v>
      </c>
      <c r="G196" s="111">
        <f t="shared" si="5"/>
        <v>3.1330101264266837E-2</v>
      </c>
    </row>
    <row r="197" spans="1:7" x14ac:dyDescent="0.35">
      <c r="A197" s="23" t="s">
        <v>611</v>
      </c>
      <c r="B197" s="40" t="s">
        <v>3348</v>
      </c>
      <c r="C197" s="104">
        <f>('D. Insert Nat Trans Templ'!G447 +'D. Insert Nat Trans Templ'!G448)/1000000</f>
        <v>4114.4239103</v>
      </c>
      <c r="D197" s="105">
        <f>'D. Insert Nat Trans Templ'!C447 + 'D. Insert Nat Trans Templ'!C448</f>
        <v>5515</v>
      </c>
      <c r="E197" s="37"/>
      <c r="F197" s="111">
        <f t="shared" si="4"/>
        <v>5.2600912497270044E-2</v>
      </c>
      <c r="G197" s="111">
        <f t="shared" si="5"/>
        <v>1.9938323156292594E-2</v>
      </c>
    </row>
    <row r="198" spans="1:7" x14ac:dyDescent="0.35">
      <c r="A198" s="23" t="s">
        <v>612</v>
      </c>
      <c r="B198" s="40" t="s">
        <v>3349</v>
      </c>
      <c r="C198" s="104">
        <f>('D. Insert Nat Trans Templ'!G449 +'D. Insert Nat Trans Templ'!G450)/1000000</f>
        <v>3273.3342288200006</v>
      </c>
      <c r="D198" s="105">
        <f>'D. Insert Nat Trans Templ'!C449 + 'D. Insert Nat Trans Templ'!C450</f>
        <v>3863</v>
      </c>
      <c r="E198" s="37"/>
      <c r="F198" s="111">
        <f t="shared" si="4"/>
        <v>4.1847989195630882E-2</v>
      </c>
      <c r="G198" s="111">
        <f t="shared" si="5"/>
        <v>1.3965864433863696E-2</v>
      </c>
    </row>
    <row r="199" spans="1:7" x14ac:dyDescent="0.35">
      <c r="A199" s="23" t="s">
        <v>613</v>
      </c>
      <c r="B199" s="40" t="s">
        <v>3350</v>
      </c>
      <c r="C199" s="104">
        <f>('D. Insert Nat Trans Templ'!G451 +'D. Insert Nat Trans Templ'!G452)/1000000</f>
        <v>2485.3846091199953</v>
      </c>
      <c r="D199" s="105">
        <f>'D. Insert Nat Trans Templ'!C451 + 'D. Insert Nat Trans Templ'!C452</f>
        <v>2626</v>
      </c>
      <c r="E199" s="40"/>
      <c r="F199" s="111">
        <f t="shared" si="4"/>
        <v>3.1774435788958423E-2</v>
      </c>
      <c r="G199" s="111">
        <f t="shared" si="5"/>
        <v>9.4937509716091287E-3</v>
      </c>
    </row>
    <row r="200" spans="1:7" x14ac:dyDescent="0.35">
      <c r="A200" s="23" t="s">
        <v>614</v>
      </c>
      <c r="B200" s="40" t="s">
        <v>3351</v>
      </c>
      <c r="C200" s="104">
        <f>('D. Insert Nat Trans Templ'!G453)/1000000</f>
        <v>7016.8824099200128</v>
      </c>
      <c r="D200" s="105">
        <f>'D. Insert Nat Trans Templ'!C453</f>
        <v>5459</v>
      </c>
      <c r="E200" s="40"/>
      <c r="F200" s="111">
        <f t="shared" si="4"/>
        <v>8.9707435523075141E-2</v>
      </c>
      <c r="G200" s="111">
        <f t="shared" si="5"/>
        <v>1.9735866928413646E-2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78219.629944889952</v>
      </c>
      <c r="D214" s="48">
        <f>SUM(D190:D213)</f>
        <v>276603</v>
      </c>
      <c r="E214" s="93"/>
      <c r="F214" s="120">
        <f>SUM(F190:F213)</f>
        <v>0.99999999999999989</v>
      </c>
      <c r="G214" s="120">
        <f>SUM(G190:G213)</f>
        <v>1</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Templ'!C292</f>
        <v>0.48323792954</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Templ'!G393:G397)/1000000)</f>
        <v>26880.716682019949</v>
      </c>
      <c r="D241" s="105">
        <f>SUM('D. Insert Nat Trans Templ'!C393:C397)</f>
        <v>143189</v>
      </c>
      <c r="F241" s="111">
        <f>IF($C$249=0,"",IF(C241="[Mark as ND1 if not relevant]","",C241/$C$249))</f>
        <v>0.343656914523361</v>
      </c>
      <c r="G241" s="111">
        <f>IF($D$249=0,"",IF(D241="[Mark as ND1 if not relevant]","",D241/$D$249))</f>
        <v>0.51766972881711337</v>
      </c>
    </row>
    <row r="242" spans="1:7" x14ac:dyDescent="0.35">
      <c r="A242" s="23" t="s">
        <v>668</v>
      </c>
      <c r="B242" s="23" t="s">
        <v>636</v>
      </c>
      <c r="C242" s="104">
        <f>(SUM('D. Insert Nat Trans Templ'!G398:G399)/1000000)</f>
        <v>15930.949930049954</v>
      </c>
      <c r="D242" s="105">
        <f>'D. Insert Nat Trans Templ'!C398+'D. Insert Nat Trans Templ'!C399</f>
        <v>50283</v>
      </c>
      <c r="F242" s="111">
        <f t="shared" ref="F242:F248" si="8">IF($C$249=0,"",IF(C242="[Mark as ND1 if not relevant]","",C242/$C$249))</f>
        <v>0.20366946176137884</v>
      </c>
      <c r="G242" s="111">
        <f t="shared" ref="G242:G248" si="9">IF($D$249=0,"",IF(D242="[Mark as ND1 if not relevant]","",D242/$D$249))</f>
        <v>0.18178761618637543</v>
      </c>
    </row>
    <row r="243" spans="1:7" x14ac:dyDescent="0.35">
      <c r="A243" s="23" t="s">
        <v>669</v>
      </c>
      <c r="B243" s="23" t="s">
        <v>638</v>
      </c>
      <c r="C243" s="104">
        <f>(SUM('D. Insert Nat Trans Templ'!G400:G401)/1000000)</f>
        <v>13358.704711749971</v>
      </c>
      <c r="D243" s="105">
        <f>'D. Insert Nat Trans Templ'!C400+'D. Insert Nat Trans Templ'!C401</f>
        <v>36635</v>
      </c>
      <c r="F243" s="111">
        <f t="shared" si="8"/>
        <v>0.17078455524734557</v>
      </c>
      <c r="G243" s="111">
        <f t="shared" si="9"/>
        <v>0.13244614122044954</v>
      </c>
    </row>
    <row r="244" spans="1:7" x14ac:dyDescent="0.35">
      <c r="A244" s="23" t="s">
        <v>670</v>
      </c>
      <c r="B244" s="23" t="s">
        <v>640</v>
      </c>
      <c r="C244" s="104">
        <f>(SUM('D. Insert Nat Trans Templ'!G402:G403)/1000000)</f>
        <v>10653.128632049986</v>
      </c>
      <c r="D244" s="105">
        <f>'D. Insert Nat Trans Templ'!C402+'D. Insert Nat Trans Templ'!C403</f>
        <v>25110</v>
      </c>
      <c r="F244" s="111">
        <f t="shared" si="8"/>
        <v>0.13619507839088107</v>
      </c>
      <c r="G244" s="111">
        <f t="shared" si="9"/>
        <v>9.0779926465005809E-2</v>
      </c>
    </row>
    <row r="245" spans="1:7" x14ac:dyDescent="0.35">
      <c r="A245" s="23" t="s">
        <v>671</v>
      </c>
      <c r="B245" s="23" t="s">
        <v>642</v>
      </c>
      <c r="C245" s="104">
        <f>(SUM('D. Insert Nat Trans Templ'!G404:G405)/1000000)</f>
        <v>8101.3088436500038</v>
      </c>
      <c r="D245" s="105">
        <f>'D. Insert Nat Trans Templ'!C404+'D. Insert Nat Trans Templ'!C405</f>
        <v>16016</v>
      </c>
      <c r="F245" s="111">
        <f t="shared" si="8"/>
        <v>0.10357130108334482</v>
      </c>
      <c r="G245" s="111">
        <f t="shared" si="9"/>
        <v>5.7902481173378449E-2</v>
      </c>
    </row>
    <row r="246" spans="1:7" x14ac:dyDescent="0.35">
      <c r="A246" s="23" t="s">
        <v>672</v>
      </c>
      <c r="B246" s="23" t="s">
        <v>644</v>
      </c>
      <c r="C246" s="104">
        <f>(SUM('D. Insert Nat Trans Templ'!G406)/1000000)</f>
        <v>2990.245824750009</v>
      </c>
      <c r="D246" s="105">
        <f>'D. Insert Nat Trans Templ'!C406</f>
        <v>4927</v>
      </c>
      <c r="F246" s="111">
        <f t="shared" si="8"/>
        <v>3.8228841364460621E-2</v>
      </c>
      <c r="G246" s="111">
        <f t="shared" si="9"/>
        <v>1.7812532763563663E-2</v>
      </c>
    </row>
    <row r="247" spans="1:7" x14ac:dyDescent="0.35">
      <c r="A247" s="23" t="s">
        <v>673</v>
      </c>
      <c r="B247" s="23" t="s">
        <v>646</v>
      </c>
      <c r="C247" s="104">
        <f>(SUM('D. Insert Nat Trans Templ'!G407)/1000000)</f>
        <v>304.23324016999993</v>
      </c>
      <c r="D247" s="105">
        <f>'D. Insert Nat Trans Templ'!C407</f>
        <v>441</v>
      </c>
      <c r="F247" s="111">
        <f t="shared" si="8"/>
        <v>3.8894742967251232E-3</v>
      </c>
      <c r="G247" s="111">
        <f t="shared" si="9"/>
        <v>1.594342794546697E-3</v>
      </c>
    </row>
    <row r="248" spans="1:7" x14ac:dyDescent="0.35">
      <c r="A248" s="23" t="s">
        <v>674</v>
      </c>
      <c r="B248" s="23" t="s">
        <v>648</v>
      </c>
      <c r="C248" s="104">
        <f>(SUM('D. Insert Nat Trans Templ'!G408)/1000000)</f>
        <v>0.34208044999999998</v>
      </c>
      <c r="D248" s="105">
        <f>'D. Insert Nat Trans Templ'!C408</f>
        <v>2</v>
      </c>
      <c r="F248" s="111">
        <f t="shared" si="8"/>
        <v>4.3733325028642409E-6</v>
      </c>
      <c r="G248" s="111">
        <f t="shared" si="9"/>
        <v>7.2305795671052014E-6</v>
      </c>
    </row>
    <row r="249" spans="1:7" x14ac:dyDescent="0.35">
      <c r="A249" s="23" t="s">
        <v>675</v>
      </c>
      <c r="B249" s="50" t="s">
        <v>91</v>
      </c>
      <c r="C249" s="104">
        <f>SUM(C241:C248)</f>
        <v>78219.629944889879</v>
      </c>
      <c r="D249" s="105">
        <f>SUM(D241:D248)</f>
        <v>276603</v>
      </c>
      <c r="F249" s="99">
        <f>SUM(F241:F248)</f>
        <v>0.99999999999999989</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Templ'!I370</f>
        <v>0.7874196833552477</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Templ'!I369</f>
        <v>0.21258031664475222</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election activeCell="D69" sqref="D69"/>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54" sqref="C54"/>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2" zoomScaleNormal="82" workbookViewId="0">
      <selection activeCell="B18" sqref="B18"/>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457" t="s">
        <v>3352</v>
      </c>
    </row>
    <row r="10" spans="1:3" ht="44.25" customHeight="1" x14ac:dyDescent="0.35">
      <c r="A10" s="1" t="s">
        <v>1123</v>
      </c>
      <c r="B10" s="37" t="s">
        <v>1337</v>
      </c>
      <c r="C10" s="457" t="s">
        <v>3353</v>
      </c>
    </row>
    <row r="11" spans="1:3" ht="106.5" customHeight="1" x14ac:dyDescent="0.35">
      <c r="A11" s="1" t="s">
        <v>1124</v>
      </c>
      <c r="B11" s="37" t="s">
        <v>1125</v>
      </c>
      <c r="C11" s="457" t="s">
        <v>3354</v>
      </c>
    </row>
    <row r="12" spans="1:3" ht="116" x14ac:dyDescent="0.35">
      <c r="A12" s="1" t="s">
        <v>1126</v>
      </c>
      <c r="B12" s="37" t="s">
        <v>2593</v>
      </c>
      <c r="C12" s="461" t="s">
        <v>3367</v>
      </c>
    </row>
    <row r="13" spans="1:3" x14ac:dyDescent="0.35">
      <c r="A13" s="1" t="s">
        <v>1128</v>
      </c>
      <c r="B13" s="37" t="s">
        <v>1127</v>
      </c>
      <c r="C13" s="457" t="s">
        <v>3355</v>
      </c>
    </row>
    <row r="14" spans="1:3" ht="58" x14ac:dyDescent="0.35">
      <c r="A14" s="1" t="s">
        <v>1130</v>
      </c>
      <c r="B14" s="37" t="s">
        <v>1129</v>
      </c>
      <c r="C14" s="457" t="s">
        <v>3356</v>
      </c>
    </row>
    <row r="15" spans="1:3" ht="58" x14ac:dyDescent="0.35">
      <c r="A15" s="1" t="s">
        <v>1132</v>
      </c>
      <c r="B15" s="37" t="s">
        <v>1131</v>
      </c>
      <c r="C15" s="457" t="s">
        <v>3357</v>
      </c>
    </row>
    <row r="16" spans="1:3" x14ac:dyDescent="0.35">
      <c r="A16" s="1" t="s">
        <v>1134</v>
      </c>
      <c r="B16" s="37" t="s">
        <v>1133</v>
      </c>
      <c r="C16" s="457" t="s">
        <v>3358</v>
      </c>
    </row>
    <row r="17" spans="1:3" ht="30" customHeight="1" x14ac:dyDescent="0.35">
      <c r="A17" s="1" t="s">
        <v>1136</v>
      </c>
      <c r="B17" s="41" t="s">
        <v>1135</v>
      </c>
      <c r="C17" s="457" t="s">
        <v>3359</v>
      </c>
    </row>
    <row r="18" spans="1:3" ht="101.5" x14ac:dyDescent="0.35">
      <c r="A18" s="1" t="s">
        <v>1138</v>
      </c>
      <c r="B18" s="41" t="s">
        <v>1137</v>
      </c>
      <c r="C18" s="457" t="s">
        <v>3360</v>
      </c>
    </row>
    <row r="19" spans="1:3" x14ac:dyDescent="0.35">
      <c r="A19" s="1" t="s">
        <v>2592</v>
      </c>
      <c r="B19" s="41" t="s">
        <v>1139</v>
      </c>
      <c r="C19" s="457" t="s">
        <v>3361</v>
      </c>
    </row>
    <row r="20" spans="1:3" ht="115.5" customHeight="1" x14ac:dyDescent="0.35">
      <c r="A20" s="1" t="s">
        <v>2594</v>
      </c>
      <c r="B20" s="37" t="s">
        <v>2591</v>
      </c>
      <c r="C20" s="151" t="s">
        <v>3362</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3152</v>
      </c>
      <c r="C53" s="458" t="s">
        <v>3363</v>
      </c>
    </row>
    <row r="54" spans="1:3" ht="203.5" customHeight="1" x14ac:dyDescent="0.35">
      <c r="A54" s="1" t="s">
        <v>2196</v>
      </c>
      <c r="B54" s="151" t="s">
        <v>3364</v>
      </c>
      <c r="C54" s="458" t="s">
        <v>3365</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3"/>
  <sheetViews>
    <sheetView zoomScale="70" zoomScaleNormal="70" workbookViewId="0">
      <selection activeCell="D239" sqref="D239"/>
    </sheetView>
  </sheetViews>
  <sheetFormatPr defaultColWidth="9.1796875" defaultRowHeight="14.5" x14ac:dyDescent="0.35"/>
  <cols>
    <col min="1" max="1" width="63.453125" style="192" customWidth="1"/>
    <col min="2" max="2" width="35.1796875" style="192" customWidth="1"/>
    <col min="3" max="3" width="37" style="192" customWidth="1"/>
    <col min="4" max="4" width="26.1796875" style="192" customWidth="1"/>
    <col min="5" max="5" width="24.453125" style="192" customWidth="1"/>
    <col min="6" max="6" width="33" style="192" customWidth="1"/>
    <col min="7" max="7" width="22.26953125" style="192" customWidth="1"/>
    <col min="8" max="14" width="15.1796875" style="192" bestFit="1" customWidth="1"/>
    <col min="15" max="15" width="17.1796875" style="192" customWidth="1"/>
    <col min="16" max="16" width="20.453125" style="192" customWidth="1"/>
    <col min="17" max="17" width="17.1796875" style="192" bestFit="1" customWidth="1"/>
    <col min="18" max="18" width="24" style="192" customWidth="1"/>
    <col min="19" max="19" width="26.1796875" style="192" customWidth="1"/>
    <col min="20" max="20" width="20.1796875" style="192" customWidth="1"/>
    <col min="21" max="16384" width="9.1796875" style="192"/>
  </cols>
  <sheetData>
    <row r="1" spans="1:7" x14ac:dyDescent="0.35">
      <c r="A1" s="193"/>
      <c r="B1" s="194" t="s">
        <v>2993</v>
      </c>
      <c r="C1" s="194"/>
      <c r="D1" s="194"/>
      <c r="E1" s="193"/>
      <c r="F1" s="193"/>
      <c r="G1" s="193"/>
    </row>
    <row r="2" spans="1:7" x14ac:dyDescent="0.35">
      <c r="A2" s="193"/>
      <c r="B2" s="195" t="s">
        <v>2994</v>
      </c>
      <c r="C2" s="196">
        <v>45806</v>
      </c>
      <c r="D2" s="193"/>
      <c r="E2" s="193"/>
      <c r="F2" s="193"/>
      <c r="G2" s="193"/>
    </row>
    <row r="3" spans="1:7" x14ac:dyDescent="0.35">
      <c r="A3" s="193"/>
      <c r="B3" s="195" t="s">
        <v>2995</v>
      </c>
      <c r="C3" s="196">
        <v>45821</v>
      </c>
      <c r="D3" s="193"/>
      <c r="E3" s="193"/>
      <c r="F3" s="193"/>
      <c r="G3" s="193"/>
    </row>
    <row r="4" spans="1:7" x14ac:dyDescent="0.35">
      <c r="A4" s="194"/>
      <c r="B4" s="193"/>
      <c r="C4" s="193"/>
      <c r="D4" s="193"/>
      <c r="E4" s="193"/>
      <c r="F4" s="193"/>
      <c r="G4" s="193"/>
    </row>
    <row r="5" spans="1:7" ht="15" customHeight="1" x14ac:dyDescent="0.35">
      <c r="A5" s="491" t="s">
        <v>3403</v>
      </c>
      <c r="B5" s="491"/>
      <c r="C5" s="491"/>
      <c r="D5" s="491"/>
      <c r="E5" s="491"/>
      <c r="F5" s="491"/>
      <c r="G5" s="491"/>
    </row>
    <row r="6" spans="1:7" x14ac:dyDescent="0.35">
      <c r="A6" s="491"/>
      <c r="B6" s="491"/>
      <c r="C6" s="491"/>
      <c r="D6" s="491"/>
      <c r="E6" s="491"/>
      <c r="F6" s="491"/>
      <c r="G6" s="491"/>
    </row>
    <row r="7" spans="1:7" x14ac:dyDescent="0.35">
      <c r="A7" s="491"/>
      <c r="B7" s="491"/>
      <c r="C7" s="491"/>
      <c r="D7" s="491"/>
      <c r="E7" s="491"/>
      <c r="F7" s="491"/>
      <c r="G7" s="491"/>
    </row>
    <row r="8" spans="1:7" x14ac:dyDescent="0.35">
      <c r="A8" s="197"/>
      <c r="B8" s="197"/>
      <c r="C8" s="197"/>
      <c r="D8" s="197"/>
      <c r="E8" s="197"/>
      <c r="F8" s="197"/>
      <c r="G8" s="197"/>
    </row>
    <row r="9" spans="1:7" ht="15" customHeight="1" x14ac:dyDescent="0.35">
      <c r="A9" s="491" t="s">
        <v>3404</v>
      </c>
      <c r="B9" s="491"/>
      <c r="C9" s="491"/>
      <c r="D9" s="491"/>
      <c r="E9" s="491"/>
      <c r="F9" s="491"/>
      <c r="G9" s="491"/>
    </row>
    <row r="10" spans="1:7" x14ac:dyDescent="0.35">
      <c r="A10" s="491"/>
      <c r="B10" s="491"/>
      <c r="C10" s="491"/>
      <c r="D10" s="491"/>
      <c r="E10" s="491"/>
      <c r="F10" s="491"/>
      <c r="G10" s="491"/>
    </row>
    <row r="11" spans="1:7" x14ac:dyDescent="0.35">
      <c r="A11" s="491"/>
      <c r="B11" s="491"/>
      <c r="C11" s="491"/>
      <c r="D11" s="491"/>
      <c r="E11" s="491"/>
      <c r="F11" s="491"/>
      <c r="G11" s="491"/>
    </row>
    <row r="12" spans="1:7" x14ac:dyDescent="0.35">
      <c r="A12" s="197"/>
      <c r="B12" s="197"/>
      <c r="C12" s="197"/>
      <c r="D12" s="197"/>
      <c r="E12" s="197"/>
      <c r="F12" s="197"/>
      <c r="G12" s="197"/>
    </row>
    <row r="13" spans="1:7" ht="15" customHeight="1" x14ac:dyDescent="0.35">
      <c r="A13" s="491" t="s">
        <v>3405</v>
      </c>
      <c r="B13" s="491"/>
      <c r="C13" s="491"/>
      <c r="D13" s="491"/>
      <c r="E13" s="491"/>
      <c r="F13" s="491"/>
      <c r="G13" s="491"/>
    </row>
    <row r="14" spans="1:7" x14ac:dyDescent="0.35">
      <c r="A14" s="491"/>
      <c r="B14" s="491"/>
      <c r="C14" s="491"/>
      <c r="D14" s="491"/>
      <c r="E14" s="491"/>
      <c r="F14" s="491"/>
      <c r="G14" s="491"/>
    </row>
    <row r="15" spans="1:7" x14ac:dyDescent="0.35">
      <c r="A15" s="491"/>
      <c r="B15" s="491"/>
      <c r="C15" s="491"/>
      <c r="D15" s="491"/>
      <c r="E15" s="491"/>
      <c r="F15" s="491"/>
      <c r="G15" s="491"/>
    </row>
    <row r="16" spans="1:7" x14ac:dyDescent="0.35">
      <c r="A16" s="198"/>
      <c r="B16" s="198"/>
      <c r="C16" s="198"/>
      <c r="D16" s="198"/>
      <c r="E16" s="198"/>
      <c r="F16" s="198"/>
      <c r="G16" s="198"/>
    </row>
    <row r="17" spans="1:7" ht="15" customHeight="1" x14ac:dyDescent="0.35">
      <c r="A17" s="492" t="s">
        <v>3406</v>
      </c>
      <c r="B17" s="492"/>
      <c r="C17" s="492"/>
      <c r="D17" s="492"/>
      <c r="E17" s="492"/>
      <c r="F17" s="492"/>
      <c r="G17" s="492"/>
    </row>
    <row r="18" spans="1:7" x14ac:dyDescent="0.35">
      <c r="A18" s="492"/>
      <c r="B18" s="492"/>
      <c r="C18" s="492"/>
      <c r="D18" s="492"/>
      <c r="E18" s="492"/>
      <c r="F18" s="492"/>
      <c r="G18" s="492"/>
    </row>
    <row r="19" spans="1:7" x14ac:dyDescent="0.35">
      <c r="A19" s="492"/>
      <c r="B19" s="492"/>
      <c r="C19" s="492"/>
      <c r="D19" s="492"/>
      <c r="E19" s="492"/>
      <c r="F19" s="492"/>
      <c r="G19" s="492"/>
    </row>
    <row r="21" spans="1:7" x14ac:dyDescent="0.35">
      <c r="A21" s="199" t="s">
        <v>3407</v>
      </c>
      <c r="B21" s="200"/>
      <c r="C21" s="200"/>
      <c r="D21" s="200"/>
      <c r="E21" s="200"/>
      <c r="F21" s="200"/>
      <c r="G21" s="200"/>
    </row>
    <row r="22" spans="1:7" x14ac:dyDescent="0.35">
      <c r="A22" s="193"/>
      <c r="B22" s="193"/>
      <c r="C22" s="193"/>
      <c r="D22" s="201"/>
      <c r="E22" s="193"/>
      <c r="F22" s="193"/>
      <c r="G22" s="193"/>
    </row>
    <row r="23" spans="1:7" x14ac:dyDescent="0.35">
      <c r="A23" s="202"/>
      <c r="B23" s="203"/>
      <c r="C23" s="203"/>
      <c r="D23" s="203"/>
      <c r="E23" s="204"/>
      <c r="F23" s="204"/>
      <c r="G23" s="204"/>
    </row>
    <row r="24" spans="1:7" ht="16.5" x14ac:dyDescent="0.35">
      <c r="A24" s="205" t="s">
        <v>2996</v>
      </c>
      <c r="B24" s="206" t="s">
        <v>2997</v>
      </c>
      <c r="C24" s="206" t="s">
        <v>2998</v>
      </c>
      <c r="D24" s="206" t="s">
        <v>2999</v>
      </c>
      <c r="E24" s="206" t="s">
        <v>3000</v>
      </c>
      <c r="F24" s="206" t="s">
        <v>3001</v>
      </c>
      <c r="G24" s="206" t="s">
        <v>3002</v>
      </c>
    </row>
    <row r="25" spans="1:7" ht="17" x14ac:dyDescent="0.35">
      <c r="A25" s="213" t="s">
        <v>3369</v>
      </c>
      <c r="B25" s="464">
        <v>188000000</v>
      </c>
      <c r="C25" s="465">
        <v>1.4932000000000001</v>
      </c>
      <c r="D25" s="466">
        <f>B25*C25</f>
        <v>280721600</v>
      </c>
      <c r="E25" s="467">
        <v>49580</v>
      </c>
      <c r="F25" s="468">
        <v>1.6369999999999999E-2</v>
      </c>
      <c r="G25" s="224" t="s">
        <v>3003</v>
      </c>
    </row>
    <row r="26" spans="1:7" ht="17" x14ac:dyDescent="0.35">
      <c r="A26" s="213" t="s">
        <v>3370</v>
      </c>
      <c r="B26" s="469">
        <v>830000000</v>
      </c>
      <c r="C26" s="470">
        <v>1.3815132530120482</v>
      </c>
      <c r="D26" s="466">
        <f t="shared" ref="D26:D28" si="0">B26*C26</f>
        <v>1146656000</v>
      </c>
      <c r="E26" s="467">
        <v>45980</v>
      </c>
      <c r="F26" s="468">
        <v>2E-3</v>
      </c>
      <c r="G26" s="224" t="s">
        <v>3003</v>
      </c>
    </row>
    <row r="27" spans="1:7" ht="15.75" customHeight="1" x14ac:dyDescent="0.35">
      <c r="A27" s="213" t="s">
        <v>3371</v>
      </c>
      <c r="B27" s="464">
        <v>1500000000</v>
      </c>
      <c r="C27" s="470">
        <v>1.4500999999999999</v>
      </c>
      <c r="D27" s="466">
        <f t="shared" si="0"/>
        <v>2175150000</v>
      </c>
      <c r="E27" s="467">
        <v>46401</v>
      </c>
      <c r="F27" s="468">
        <v>1E-4</v>
      </c>
      <c r="G27" s="224" t="s">
        <v>3003</v>
      </c>
    </row>
    <row r="28" spans="1:7" ht="15.75" customHeight="1" x14ac:dyDescent="0.35">
      <c r="A28" s="213" t="s">
        <v>3372</v>
      </c>
      <c r="B28" s="469">
        <v>180000000</v>
      </c>
      <c r="C28" s="470">
        <v>1.4668333333333332</v>
      </c>
      <c r="D28" s="466">
        <f t="shared" si="0"/>
        <v>264029999.99999997</v>
      </c>
      <c r="E28" s="467">
        <v>46846</v>
      </c>
      <c r="F28" s="468">
        <v>2.9750000000000002E-3</v>
      </c>
      <c r="G28" s="224" t="s">
        <v>3003</v>
      </c>
    </row>
    <row r="29" spans="1:7" ht="15.75" customHeight="1" x14ac:dyDescent="0.35">
      <c r="A29" s="213" t="s">
        <v>3373</v>
      </c>
      <c r="B29" s="471">
        <v>1300000000</v>
      </c>
      <c r="C29" s="470">
        <v>1.7136</v>
      </c>
      <c r="D29" s="466">
        <f>B29*C29</f>
        <v>2227680000</v>
      </c>
      <c r="E29" s="467">
        <v>46195</v>
      </c>
      <c r="F29" s="472" t="s">
        <v>3004</v>
      </c>
      <c r="G29" s="224" t="s">
        <v>3005</v>
      </c>
    </row>
    <row r="30" spans="1:7" ht="15.75" customHeight="1" x14ac:dyDescent="0.35">
      <c r="A30" s="213" t="s">
        <v>3401</v>
      </c>
      <c r="B30" s="473">
        <v>1500000000</v>
      </c>
      <c r="C30" s="470">
        <v>1.4984</v>
      </c>
      <c r="D30" s="466">
        <f t="shared" ref="D30:D32" si="1">B30*C30</f>
        <v>2247600000</v>
      </c>
      <c r="E30" s="467">
        <v>47375</v>
      </c>
      <c r="F30" s="468">
        <v>1E-4</v>
      </c>
      <c r="G30" s="224" t="s">
        <v>3003</v>
      </c>
    </row>
    <row r="31" spans="1:7" ht="15.75" customHeight="1" x14ac:dyDescent="0.35">
      <c r="A31" s="213" t="s">
        <v>3374</v>
      </c>
      <c r="B31" s="473">
        <v>275000000</v>
      </c>
      <c r="C31" s="470">
        <v>1.45994545454545</v>
      </c>
      <c r="D31" s="466">
        <f t="shared" si="1"/>
        <v>401484999.99999875</v>
      </c>
      <c r="E31" s="467">
        <v>51789</v>
      </c>
      <c r="F31" s="468">
        <v>6.2300000000000003E-3</v>
      </c>
      <c r="G31" s="224" t="s">
        <v>3003</v>
      </c>
    </row>
    <row r="32" spans="1:7" ht="15.75" customHeight="1" x14ac:dyDescent="0.35">
      <c r="A32" s="213" t="s">
        <v>3375</v>
      </c>
      <c r="B32" s="474">
        <v>3500000000</v>
      </c>
      <c r="C32" s="470">
        <v>1.2583</v>
      </c>
      <c r="D32" s="466">
        <f t="shared" si="1"/>
        <v>4404050000</v>
      </c>
      <c r="E32" s="467">
        <v>46308</v>
      </c>
      <c r="F32" s="468">
        <v>1.188E-2</v>
      </c>
      <c r="G32" s="224" t="s">
        <v>3003</v>
      </c>
    </row>
    <row r="33" spans="1:7" ht="15.75" customHeight="1" x14ac:dyDescent="0.35">
      <c r="A33" s="213" t="s">
        <v>3376</v>
      </c>
      <c r="B33" s="473">
        <v>1750000000</v>
      </c>
      <c r="C33" s="470">
        <v>1.4326000000000001</v>
      </c>
      <c r="D33" s="466">
        <f t="shared" ref="D33" si="2">+B33*C33</f>
        <v>2507050000</v>
      </c>
      <c r="E33" s="467">
        <v>46736</v>
      </c>
      <c r="F33" s="468">
        <v>1E-4</v>
      </c>
      <c r="G33" s="224" t="s">
        <v>3003</v>
      </c>
    </row>
    <row r="34" spans="1:7" ht="15.75" customHeight="1" x14ac:dyDescent="0.35">
      <c r="A34" s="213" t="s">
        <v>3377</v>
      </c>
      <c r="B34" s="471">
        <v>1300000000</v>
      </c>
      <c r="C34" s="470">
        <v>1.7089000000000001</v>
      </c>
      <c r="D34" s="466">
        <v>2221570000</v>
      </c>
      <c r="E34" s="467">
        <v>46048</v>
      </c>
      <c r="F34" s="468" t="s">
        <v>3378</v>
      </c>
      <c r="G34" s="224" t="s">
        <v>3005</v>
      </c>
    </row>
    <row r="35" spans="1:7" ht="15.75" customHeight="1" x14ac:dyDescent="0.35">
      <c r="A35" s="213" t="s">
        <v>3379</v>
      </c>
      <c r="B35" s="473">
        <v>1250000000</v>
      </c>
      <c r="C35" s="470">
        <v>1.4280999999999999</v>
      </c>
      <c r="D35" s="466">
        <v>1785125000</v>
      </c>
      <c r="E35" s="467">
        <v>47568</v>
      </c>
      <c r="F35" s="468">
        <v>3.7499999999999999E-3</v>
      </c>
      <c r="G35" s="224" t="s">
        <v>3003</v>
      </c>
    </row>
    <row r="36" spans="1:7" ht="15.75" customHeight="1" x14ac:dyDescent="0.35">
      <c r="A36" s="213" t="s">
        <v>3380</v>
      </c>
      <c r="B36" s="474">
        <v>2250000000</v>
      </c>
      <c r="C36" s="470">
        <v>1.2667999999999999</v>
      </c>
      <c r="D36" s="466">
        <v>2850300000</v>
      </c>
      <c r="E36" s="467">
        <v>46455</v>
      </c>
      <c r="F36" s="468">
        <v>2.1700000000000001E-2</v>
      </c>
      <c r="G36" s="224" t="s">
        <v>3003</v>
      </c>
    </row>
    <row r="37" spans="1:7" ht="15.75" customHeight="1" x14ac:dyDescent="0.35">
      <c r="A37" s="213" t="s">
        <v>3381</v>
      </c>
      <c r="B37" s="473">
        <v>2200000000</v>
      </c>
      <c r="C37" s="470">
        <v>1.4031</v>
      </c>
      <c r="D37" s="466">
        <v>3086820000</v>
      </c>
      <c r="E37" s="467">
        <v>46097</v>
      </c>
      <c r="F37" s="468">
        <v>4.4999999999999997E-3</v>
      </c>
      <c r="G37" s="224" t="s">
        <v>3003</v>
      </c>
    </row>
    <row r="38" spans="1:7" ht="15.75" customHeight="1" x14ac:dyDescent="0.35">
      <c r="A38" s="213" t="s">
        <v>3382</v>
      </c>
      <c r="B38" s="475">
        <v>250000000</v>
      </c>
      <c r="C38" s="470">
        <v>1.3852</v>
      </c>
      <c r="D38" s="466">
        <v>346300000</v>
      </c>
      <c r="E38" s="467">
        <v>46478</v>
      </c>
      <c r="F38" s="468">
        <v>2.7799999999999999E-3</v>
      </c>
      <c r="G38" s="224" t="s">
        <v>3003</v>
      </c>
    </row>
    <row r="39" spans="1:7" ht="15.75" customHeight="1" x14ac:dyDescent="0.35">
      <c r="A39" s="213" t="s">
        <v>3383</v>
      </c>
      <c r="B39" s="473">
        <v>150000000</v>
      </c>
      <c r="C39" s="470">
        <v>1.4017999999999999</v>
      </c>
      <c r="D39" s="466">
        <v>210270000</v>
      </c>
      <c r="E39" s="467">
        <v>50123</v>
      </c>
      <c r="F39" s="468">
        <v>1.18E-2</v>
      </c>
      <c r="G39" s="224" t="s">
        <v>3003</v>
      </c>
    </row>
    <row r="40" spans="1:7" ht="15.75" customHeight="1" x14ac:dyDescent="0.35">
      <c r="A40" s="213" t="s">
        <v>3384</v>
      </c>
      <c r="B40" s="475">
        <v>100000000</v>
      </c>
      <c r="C40" s="470">
        <v>1.3449</v>
      </c>
      <c r="D40" s="466">
        <v>134490000</v>
      </c>
      <c r="E40" s="467">
        <v>47233</v>
      </c>
      <c r="F40" s="468">
        <v>7.3249999999999999E-3</v>
      </c>
      <c r="G40" s="224" t="s">
        <v>3003</v>
      </c>
    </row>
    <row r="41" spans="1:7" ht="15.75" customHeight="1" x14ac:dyDescent="0.35">
      <c r="A41" s="213" t="s">
        <v>3385</v>
      </c>
      <c r="B41" s="473">
        <v>118000000</v>
      </c>
      <c r="C41" s="470">
        <v>1.369</v>
      </c>
      <c r="D41" s="466">
        <v>161542000</v>
      </c>
      <c r="E41" s="467">
        <v>50156</v>
      </c>
      <c r="F41" s="468">
        <v>1.806E-2</v>
      </c>
      <c r="G41" s="224" t="s">
        <v>3003</v>
      </c>
    </row>
    <row r="42" spans="1:7" ht="15.75" customHeight="1" x14ac:dyDescent="0.35">
      <c r="A42" s="213" t="s">
        <v>3386</v>
      </c>
      <c r="B42" s="474">
        <v>1500000000</v>
      </c>
      <c r="C42" s="470">
        <v>1.2791999999999999</v>
      </c>
      <c r="D42" s="466">
        <f>B42*C42</f>
        <v>1918799999.9999998</v>
      </c>
      <c r="E42" s="467">
        <v>45811</v>
      </c>
      <c r="F42" s="468">
        <v>3.1859999999999999E-2</v>
      </c>
      <c r="G42" s="224" t="s">
        <v>3003</v>
      </c>
    </row>
    <row r="43" spans="1:7" ht="15.75" customHeight="1" x14ac:dyDescent="0.35">
      <c r="A43" s="213" t="s">
        <v>3387</v>
      </c>
      <c r="B43" s="476">
        <v>1000000000</v>
      </c>
      <c r="C43" s="470">
        <v>0.86439999999999995</v>
      </c>
      <c r="D43" s="466">
        <f>B43*C43</f>
        <v>864400000</v>
      </c>
      <c r="E43" s="467">
        <v>45957</v>
      </c>
      <c r="F43" s="468" t="s">
        <v>3006</v>
      </c>
      <c r="G43" s="224" t="s">
        <v>3005</v>
      </c>
    </row>
    <row r="44" spans="1:7" ht="15.75" customHeight="1" x14ac:dyDescent="0.35">
      <c r="A44" s="213" t="s">
        <v>3388</v>
      </c>
      <c r="B44" s="464">
        <v>2250000000</v>
      </c>
      <c r="C44" s="470">
        <f>1750000000/B44*1.4365+500000000/B44*1.4443</f>
        <v>1.4382333333333333</v>
      </c>
      <c r="D44" s="466">
        <f>B44*C44</f>
        <v>3236025000</v>
      </c>
      <c r="E44" s="467">
        <v>46770</v>
      </c>
      <c r="F44" s="468">
        <v>3.2500000000000001E-2</v>
      </c>
      <c r="G44" s="224" t="s">
        <v>3003</v>
      </c>
    </row>
    <row r="45" spans="1:7" ht="15.75" customHeight="1" x14ac:dyDescent="0.35">
      <c r="A45" s="213" t="s">
        <v>3389</v>
      </c>
      <c r="B45" s="477">
        <v>3500000000</v>
      </c>
      <c r="C45" s="470">
        <v>1.3321000000000001</v>
      </c>
      <c r="D45" s="466">
        <f>C45*B45</f>
        <v>4662350000</v>
      </c>
      <c r="E45" s="467">
        <v>46790</v>
      </c>
      <c r="F45" s="478" t="s">
        <v>3007</v>
      </c>
      <c r="G45" s="224" t="s">
        <v>3005</v>
      </c>
    </row>
    <row r="46" spans="1:7" ht="15.75" customHeight="1" x14ac:dyDescent="0.35">
      <c r="A46" s="213" t="s">
        <v>3390</v>
      </c>
      <c r="B46" s="479">
        <v>1000000000</v>
      </c>
      <c r="C46" s="470">
        <v>0.12950012999999999</v>
      </c>
      <c r="D46" s="466">
        <f>C46*B46</f>
        <v>129500129.99999999</v>
      </c>
      <c r="E46" s="467">
        <v>47893</v>
      </c>
      <c r="F46" s="478">
        <v>3.5650000000000001E-2</v>
      </c>
      <c r="G46" s="224" t="s">
        <v>3003</v>
      </c>
    </row>
    <row r="47" spans="1:7" ht="15.75" customHeight="1" x14ac:dyDescent="0.35">
      <c r="A47" s="213" t="s">
        <v>3391</v>
      </c>
      <c r="B47" s="480">
        <v>1250000000</v>
      </c>
      <c r="C47" s="470">
        <v>1.6257999999999999</v>
      </c>
      <c r="D47" s="466">
        <f t="shared" ref="D47:D51" si="3">B47*C47</f>
        <v>2032250000</v>
      </c>
      <c r="E47" s="467">
        <v>46455</v>
      </c>
      <c r="F47" s="472" t="s">
        <v>3008</v>
      </c>
      <c r="G47" s="224" t="s">
        <v>3005</v>
      </c>
    </row>
    <row r="48" spans="1:7" ht="15.75" customHeight="1" x14ac:dyDescent="0.35">
      <c r="A48" s="213" t="s">
        <v>3392</v>
      </c>
      <c r="B48" s="475">
        <v>360000000</v>
      </c>
      <c r="C48" s="470">
        <v>1.492</v>
      </c>
      <c r="D48" s="466">
        <f t="shared" si="3"/>
        <v>537120000</v>
      </c>
      <c r="E48" s="467">
        <v>46146</v>
      </c>
      <c r="F48" s="481">
        <v>2.0424999999999999E-2</v>
      </c>
      <c r="G48" s="224" t="s">
        <v>3003</v>
      </c>
    </row>
    <row r="49" spans="1:7" ht="15.75" customHeight="1" x14ac:dyDescent="0.35">
      <c r="A49" s="213" t="s">
        <v>3393</v>
      </c>
      <c r="B49" s="475">
        <v>225000000</v>
      </c>
      <c r="C49" s="470">
        <v>1.492</v>
      </c>
      <c r="D49" s="466">
        <f t="shared" si="3"/>
        <v>335700000</v>
      </c>
      <c r="E49" s="467">
        <v>47606</v>
      </c>
      <c r="F49" s="481">
        <v>2.1425E-2</v>
      </c>
      <c r="G49" s="224" t="s">
        <v>3003</v>
      </c>
    </row>
    <row r="50" spans="1:7" ht="15.75" customHeight="1" x14ac:dyDescent="0.35">
      <c r="A50" s="213" t="s">
        <v>3394</v>
      </c>
      <c r="B50" s="477">
        <v>300000000</v>
      </c>
      <c r="C50" s="470">
        <v>1.3625</v>
      </c>
      <c r="D50" s="466">
        <f t="shared" si="3"/>
        <v>408750000</v>
      </c>
      <c r="E50" s="467">
        <v>46877</v>
      </c>
      <c r="F50" s="472" t="s">
        <v>3009</v>
      </c>
      <c r="G50" s="224" t="s">
        <v>3005</v>
      </c>
    </row>
    <row r="51" spans="1:7" ht="15.75" customHeight="1" x14ac:dyDescent="0.35">
      <c r="A51" s="213" t="s">
        <v>3395</v>
      </c>
      <c r="B51" s="477">
        <v>250000000</v>
      </c>
      <c r="C51" s="470">
        <v>1.3623000000000001</v>
      </c>
      <c r="D51" s="466">
        <f t="shared" si="3"/>
        <v>340575000</v>
      </c>
      <c r="E51" s="467">
        <v>46030</v>
      </c>
      <c r="F51" s="472" t="s">
        <v>3010</v>
      </c>
      <c r="G51" s="224" t="s">
        <v>3005</v>
      </c>
    </row>
    <row r="52" spans="1:7" ht="15.75" customHeight="1" x14ac:dyDescent="0.35">
      <c r="A52" s="213" t="s">
        <v>3396</v>
      </c>
      <c r="B52" s="479">
        <v>2000000000</v>
      </c>
      <c r="C52" s="470">
        <v>0.1239</v>
      </c>
      <c r="D52" s="466">
        <f>B52*C52</f>
        <v>247800000</v>
      </c>
      <c r="E52" s="467">
        <v>48029</v>
      </c>
      <c r="F52" s="468">
        <v>4.335E-2</v>
      </c>
      <c r="G52" s="224" t="s">
        <v>3003</v>
      </c>
    </row>
    <row r="53" spans="1:7" ht="15.75" customHeight="1" x14ac:dyDescent="0.35">
      <c r="A53" s="213" t="s">
        <v>3397</v>
      </c>
      <c r="B53" s="477">
        <v>3500000000</v>
      </c>
      <c r="C53" s="470">
        <v>1.3170999999999999</v>
      </c>
      <c r="D53" s="466">
        <f>B53*C53</f>
        <v>4609850000</v>
      </c>
      <c r="E53" s="467">
        <v>46960</v>
      </c>
      <c r="F53" s="468" t="s">
        <v>3011</v>
      </c>
      <c r="G53" s="224" t="s">
        <v>3005</v>
      </c>
    </row>
    <row r="54" spans="1:7" ht="17" x14ac:dyDescent="0.35">
      <c r="A54" s="213" t="s">
        <v>3398</v>
      </c>
      <c r="B54" s="482">
        <v>900000000</v>
      </c>
      <c r="C54" s="470">
        <v>1</v>
      </c>
      <c r="D54" s="466">
        <f>B54*C54</f>
        <v>900000000</v>
      </c>
      <c r="E54" s="467">
        <v>46273</v>
      </c>
      <c r="F54" s="468" t="s">
        <v>3012</v>
      </c>
      <c r="G54" s="224" t="s">
        <v>3005</v>
      </c>
    </row>
    <row r="55" spans="1:7" ht="17" x14ac:dyDescent="0.35">
      <c r="A55" s="213" t="s">
        <v>3399</v>
      </c>
      <c r="B55" s="482">
        <v>400000000</v>
      </c>
      <c r="C55" s="470">
        <v>1</v>
      </c>
      <c r="D55" s="466">
        <v>400000000</v>
      </c>
      <c r="E55" s="467">
        <v>49023</v>
      </c>
      <c r="F55" s="468">
        <v>4.2459999999999998E-2</v>
      </c>
      <c r="G55" s="224" t="s">
        <v>3003</v>
      </c>
    </row>
    <row r="56" spans="1:7" s="462" customFormat="1" x14ac:dyDescent="0.35">
      <c r="A56" s="213" t="s">
        <v>3368</v>
      </c>
      <c r="B56" s="477">
        <v>1750000000</v>
      </c>
      <c r="C56" s="470">
        <v>1.4409000000000001</v>
      </c>
      <c r="D56" s="466">
        <f>B56*C56</f>
        <v>2521575000</v>
      </c>
      <c r="E56" s="467">
        <v>46832</v>
      </c>
      <c r="F56" s="468">
        <v>4.299E-2</v>
      </c>
      <c r="G56" s="224" t="s">
        <v>3003</v>
      </c>
    </row>
    <row r="57" spans="1:7" ht="15" thickBot="1" x14ac:dyDescent="0.4">
      <c r="A57" s="493" t="s">
        <v>3013</v>
      </c>
      <c r="B57" s="493"/>
      <c r="C57" s="493"/>
      <c r="D57" s="209">
        <f>SUM(D25:D56)</f>
        <v>49595534730</v>
      </c>
      <c r="E57" s="210"/>
      <c r="F57" s="193"/>
      <c r="G57" s="193"/>
    </row>
    <row r="58" spans="1:7" ht="15" thickTop="1" x14ac:dyDescent="0.35">
      <c r="A58" s="211"/>
      <c r="B58" s="211"/>
      <c r="C58" s="211"/>
      <c r="D58" s="212"/>
      <c r="E58" s="210"/>
      <c r="F58" s="193"/>
      <c r="G58" s="193"/>
    </row>
    <row r="59" spans="1:7" x14ac:dyDescent="0.35">
      <c r="A59" s="213"/>
      <c r="B59" s="214"/>
      <c r="C59" s="214"/>
      <c r="D59" s="215"/>
      <c r="E59" s="216"/>
      <c r="F59" s="217"/>
      <c r="G59" s="193"/>
    </row>
    <row r="60" spans="1:7" ht="16.5" x14ac:dyDescent="0.35">
      <c r="A60" s="218" t="s">
        <v>3014</v>
      </c>
      <c r="B60" s="219" t="s">
        <v>3015</v>
      </c>
      <c r="C60" s="218" t="s">
        <v>3016</v>
      </c>
      <c r="D60" s="220">
        <v>3.7209656115084852E-2</v>
      </c>
      <c r="F60" s="193"/>
      <c r="G60" s="193"/>
    </row>
    <row r="61" spans="1:7" x14ac:dyDescent="0.35">
      <c r="A61" s="218"/>
      <c r="B61" s="193"/>
      <c r="C61" s="193"/>
      <c r="D61" s="220"/>
      <c r="E61" s="220"/>
      <c r="F61" s="193"/>
      <c r="G61" s="193"/>
    </row>
    <row r="62" spans="1:7" x14ac:dyDescent="0.35">
      <c r="A62" s="218"/>
      <c r="B62" s="193"/>
      <c r="C62" s="193"/>
      <c r="D62" s="221"/>
      <c r="E62" s="210"/>
      <c r="F62" s="193"/>
      <c r="G62" s="193"/>
    </row>
    <row r="63" spans="1:7" x14ac:dyDescent="0.35">
      <c r="A63" s="205" t="s">
        <v>3017</v>
      </c>
      <c r="B63" s="206" t="s">
        <v>3018</v>
      </c>
      <c r="C63" s="206" t="s">
        <v>3019</v>
      </c>
      <c r="D63" s="206" t="s">
        <v>3020</v>
      </c>
      <c r="E63" s="222"/>
      <c r="F63" s="193"/>
      <c r="G63" s="193"/>
    </row>
    <row r="64" spans="1:7" x14ac:dyDescent="0.35">
      <c r="A64" s="193" t="s">
        <v>3021</v>
      </c>
      <c r="B64" s="223" t="s">
        <v>3022</v>
      </c>
      <c r="C64" s="223" t="s">
        <v>3023</v>
      </c>
      <c r="D64" s="223" t="s">
        <v>3023</v>
      </c>
      <c r="E64" s="224"/>
      <c r="F64" s="193"/>
      <c r="G64" s="193"/>
    </row>
    <row r="65" spans="1:7" x14ac:dyDescent="0.35">
      <c r="A65" s="193" t="s">
        <v>3024</v>
      </c>
      <c r="B65" s="223" t="s">
        <v>3022</v>
      </c>
      <c r="C65" s="223" t="s">
        <v>3023</v>
      </c>
      <c r="D65" s="223" t="s">
        <v>3023</v>
      </c>
      <c r="E65" s="224"/>
      <c r="F65" s="193"/>
      <c r="G65" s="193"/>
    </row>
    <row r="66" spans="1:7" x14ac:dyDescent="0.35">
      <c r="A66" s="193" t="s">
        <v>3025</v>
      </c>
      <c r="B66" s="223" t="s">
        <v>3022</v>
      </c>
      <c r="C66" s="223" t="s">
        <v>3023</v>
      </c>
      <c r="D66" s="223" t="s">
        <v>3023</v>
      </c>
      <c r="E66" s="224"/>
      <c r="F66" s="193"/>
      <c r="G66" s="193"/>
    </row>
    <row r="67" spans="1:7" x14ac:dyDescent="0.35">
      <c r="A67" s="193" t="s">
        <v>3026</v>
      </c>
      <c r="B67" s="223" t="s">
        <v>3022</v>
      </c>
      <c r="C67" s="223" t="s">
        <v>3023</v>
      </c>
      <c r="D67" s="223" t="s">
        <v>3023</v>
      </c>
      <c r="E67" s="224"/>
      <c r="F67" s="193"/>
      <c r="G67" s="193"/>
    </row>
    <row r="68" spans="1:7" x14ac:dyDescent="0.35">
      <c r="A68" s="193" t="s">
        <v>3027</v>
      </c>
      <c r="B68" s="223" t="s">
        <v>3022</v>
      </c>
      <c r="C68" s="223" t="s">
        <v>3023</v>
      </c>
      <c r="D68" s="223" t="s">
        <v>3023</v>
      </c>
      <c r="E68" s="224"/>
      <c r="F68" s="193"/>
      <c r="G68" s="193"/>
    </row>
    <row r="69" spans="1:7" x14ac:dyDescent="0.35">
      <c r="A69" s="193" t="s">
        <v>3028</v>
      </c>
      <c r="B69" s="223" t="s">
        <v>3022</v>
      </c>
      <c r="C69" s="223" t="s">
        <v>3023</v>
      </c>
      <c r="D69" s="223" t="s">
        <v>3023</v>
      </c>
      <c r="E69" s="224"/>
      <c r="F69" s="193"/>
      <c r="G69" s="193"/>
    </row>
    <row r="70" spans="1:7" x14ac:dyDescent="0.35">
      <c r="A70" s="193" t="s">
        <v>3029</v>
      </c>
      <c r="B70" s="223" t="s">
        <v>3022</v>
      </c>
      <c r="C70" s="223" t="s">
        <v>3023</v>
      </c>
      <c r="D70" s="223" t="s">
        <v>3023</v>
      </c>
      <c r="E70" s="224"/>
      <c r="F70" s="193"/>
      <c r="G70" s="193"/>
    </row>
    <row r="71" spans="1:7" x14ac:dyDescent="0.35">
      <c r="A71" s="193" t="s">
        <v>3030</v>
      </c>
      <c r="B71" s="223" t="s">
        <v>3022</v>
      </c>
      <c r="C71" s="223" t="s">
        <v>3023</v>
      </c>
      <c r="D71" s="223" t="s">
        <v>3023</v>
      </c>
      <c r="E71" s="224"/>
      <c r="F71" s="193"/>
      <c r="G71" s="193"/>
    </row>
    <row r="72" spans="1:7" x14ac:dyDescent="0.35">
      <c r="A72" s="193" t="s">
        <v>3031</v>
      </c>
      <c r="B72" s="223" t="s">
        <v>3022</v>
      </c>
      <c r="C72" s="223" t="s">
        <v>3023</v>
      </c>
      <c r="D72" s="223" t="s">
        <v>3023</v>
      </c>
      <c r="E72" s="224"/>
      <c r="F72" s="193"/>
      <c r="G72" s="193"/>
    </row>
    <row r="73" spans="1:7" x14ac:dyDescent="0.35">
      <c r="A73" s="193" t="s">
        <v>3032</v>
      </c>
      <c r="B73" s="223" t="s">
        <v>3022</v>
      </c>
      <c r="C73" s="223" t="s">
        <v>3023</v>
      </c>
      <c r="D73" s="223" t="s">
        <v>3023</v>
      </c>
      <c r="E73" s="224"/>
      <c r="F73" s="193"/>
      <c r="G73" s="193"/>
    </row>
    <row r="74" spans="1:7" x14ac:dyDescent="0.35">
      <c r="A74" s="193" t="s">
        <v>3033</v>
      </c>
      <c r="B74" s="223" t="s">
        <v>3022</v>
      </c>
      <c r="C74" s="223" t="s">
        <v>3023</v>
      </c>
      <c r="D74" s="223" t="s">
        <v>3023</v>
      </c>
      <c r="E74" s="224"/>
      <c r="F74" s="193"/>
      <c r="G74" s="193"/>
    </row>
    <row r="75" spans="1:7" x14ac:dyDescent="0.35">
      <c r="A75" s="193" t="s">
        <v>3034</v>
      </c>
      <c r="B75" s="223" t="s">
        <v>3022</v>
      </c>
      <c r="C75" s="223" t="s">
        <v>3023</v>
      </c>
      <c r="D75" s="223" t="s">
        <v>3023</v>
      </c>
      <c r="E75" s="224"/>
      <c r="F75" s="193"/>
      <c r="G75" s="193"/>
    </row>
    <row r="76" spans="1:7" x14ac:dyDescent="0.35">
      <c r="A76" s="193" t="s">
        <v>3035</v>
      </c>
      <c r="B76" s="223" t="s">
        <v>3022</v>
      </c>
      <c r="C76" s="223" t="s">
        <v>3023</v>
      </c>
      <c r="D76" s="223" t="s">
        <v>3023</v>
      </c>
      <c r="E76" s="224"/>
      <c r="F76" s="193"/>
      <c r="G76" s="193"/>
    </row>
    <row r="77" spans="1:7" x14ac:dyDescent="0.35">
      <c r="A77" s="193" t="s">
        <v>3036</v>
      </c>
      <c r="B77" s="223" t="s">
        <v>3022</v>
      </c>
      <c r="C77" s="223" t="s">
        <v>3023</v>
      </c>
      <c r="D77" s="223" t="s">
        <v>3023</v>
      </c>
      <c r="E77" s="224"/>
      <c r="F77" s="193"/>
      <c r="G77" s="193"/>
    </row>
    <row r="78" spans="1:7" x14ac:dyDescent="0.35">
      <c r="A78" s="193" t="s">
        <v>3037</v>
      </c>
      <c r="B78" s="223" t="s">
        <v>3022</v>
      </c>
      <c r="C78" s="223" t="s">
        <v>3023</v>
      </c>
      <c r="D78" s="223" t="s">
        <v>3023</v>
      </c>
      <c r="E78" s="224"/>
      <c r="F78" s="193"/>
      <c r="G78" s="193"/>
    </row>
    <row r="79" spans="1:7" x14ac:dyDescent="0.35">
      <c r="A79" s="193" t="s">
        <v>3038</v>
      </c>
      <c r="B79" s="223" t="s">
        <v>3022</v>
      </c>
      <c r="C79" s="223" t="s">
        <v>3023</v>
      </c>
      <c r="D79" s="223" t="s">
        <v>3023</v>
      </c>
      <c r="E79" s="224"/>
      <c r="F79" s="193"/>
      <c r="G79" s="193"/>
    </row>
    <row r="80" spans="1:7" x14ac:dyDescent="0.35">
      <c r="A80" s="193" t="s">
        <v>3039</v>
      </c>
      <c r="B80" s="223" t="s">
        <v>3022</v>
      </c>
      <c r="C80" s="223" t="s">
        <v>3023</v>
      </c>
      <c r="D80" s="223" t="s">
        <v>3023</v>
      </c>
      <c r="E80" s="224"/>
      <c r="F80" s="193"/>
      <c r="G80" s="193"/>
    </row>
    <row r="81" spans="1:7" x14ac:dyDescent="0.35">
      <c r="A81" s="193" t="s">
        <v>3040</v>
      </c>
      <c r="B81" s="223" t="s">
        <v>3022</v>
      </c>
      <c r="C81" s="223" t="s">
        <v>3023</v>
      </c>
      <c r="D81" s="223" t="s">
        <v>3023</v>
      </c>
      <c r="E81" s="224"/>
      <c r="F81" s="193"/>
      <c r="G81" s="193"/>
    </row>
    <row r="82" spans="1:7" x14ac:dyDescent="0.35">
      <c r="A82" s="193" t="s">
        <v>3041</v>
      </c>
      <c r="B82" s="223" t="s">
        <v>3022</v>
      </c>
      <c r="C82" s="223" t="s">
        <v>3023</v>
      </c>
      <c r="D82" s="223" t="s">
        <v>3023</v>
      </c>
      <c r="E82" s="224"/>
      <c r="F82" s="193"/>
      <c r="G82" s="193"/>
    </row>
    <row r="83" spans="1:7" x14ac:dyDescent="0.35">
      <c r="A83" s="193" t="s">
        <v>3042</v>
      </c>
      <c r="B83" s="223" t="s">
        <v>3022</v>
      </c>
      <c r="C83" s="223" t="s">
        <v>3023</v>
      </c>
      <c r="D83" s="223" t="s">
        <v>3023</v>
      </c>
      <c r="E83" s="224"/>
      <c r="F83" s="193"/>
      <c r="G83" s="193"/>
    </row>
    <row r="84" spans="1:7" ht="15.5" x14ac:dyDescent="0.35">
      <c r="A84" s="225" t="s">
        <v>3043</v>
      </c>
      <c r="B84" s="226" t="s">
        <v>3022</v>
      </c>
      <c r="C84" s="223" t="s">
        <v>3023</v>
      </c>
      <c r="D84" s="223" t="s">
        <v>3023</v>
      </c>
      <c r="E84" s="224"/>
      <c r="F84" s="193"/>
      <c r="G84" s="193"/>
    </row>
    <row r="85" spans="1:7" ht="15.5" x14ac:dyDescent="0.35">
      <c r="A85" s="225" t="s">
        <v>3044</v>
      </c>
      <c r="B85" s="226" t="s">
        <v>3022</v>
      </c>
      <c r="C85" s="223" t="s">
        <v>3023</v>
      </c>
      <c r="D85" s="223" t="s">
        <v>3023</v>
      </c>
      <c r="E85" s="224"/>
      <c r="F85" s="193"/>
      <c r="G85" s="193"/>
    </row>
    <row r="86" spans="1:7" ht="15.5" x14ac:dyDescent="0.35">
      <c r="A86" s="225" t="s">
        <v>3045</v>
      </c>
      <c r="B86" s="226" t="s">
        <v>3022</v>
      </c>
      <c r="C86" s="223" t="s">
        <v>3023</v>
      </c>
      <c r="D86" s="223" t="s">
        <v>3023</v>
      </c>
      <c r="E86" s="224"/>
      <c r="F86" s="193"/>
      <c r="G86" s="193"/>
    </row>
    <row r="87" spans="1:7" ht="15.5" x14ac:dyDescent="0.35">
      <c r="A87" s="225" t="s">
        <v>3046</v>
      </c>
      <c r="B87" s="226" t="s">
        <v>3022</v>
      </c>
      <c r="C87" s="223" t="s">
        <v>3023</v>
      </c>
      <c r="D87" s="223" t="s">
        <v>3023</v>
      </c>
      <c r="E87" s="224"/>
      <c r="F87" s="193"/>
      <c r="G87" s="193"/>
    </row>
    <row r="88" spans="1:7" ht="15.5" x14ac:dyDescent="0.35">
      <c r="A88" s="225" t="s">
        <v>3047</v>
      </c>
      <c r="B88" s="226" t="s">
        <v>3022</v>
      </c>
      <c r="C88" s="223" t="s">
        <v>3023</v>
      </c>
      <c r="D88" s="223" t="s">
        <v>3023</v>
      </c>
      <c r="E88" s="224"/>
      <c r="F88" s="193"/>
      <c r="G88" s="193"/>
    </row>
    <row r="89" spans="1:7" ht="15.5" x14ac:dyDescent="0.35">
      <c r="A89" s="225" t="s">
        <v>3048</v>
      </c>
      <c r="B89" s="226" t="s">
        <v>3022</v>
      </c>
      <c r="C89" s="223" t="s">
        <v>3023</v>
      </c>
      <c r="D89" s="223" t="s">
        <v>3023</v>
      </c>
      <c r="E89" s="224"/>
      <c r="F89" s="193"/>
      <c r="G89" s="193"/>
    </row>
    <row r="90" spans="1:7" ht="15.5" x14ac:dyDescent="0.35">
      <c r="A90" s="225" t="s">
        <v>3049</v>
      </c>
      <c r="B90" s="226" t="s">
        <v>3022</v>
      </c>
      <c r="C90" s="223" t="s">
        <v>3023</v>
      </c>
      <c r="D90" s="223" t="s">
        <v>3023</v>
      </c>
      <c r="E90" s="224"/>
      <c r="F90" s="193"/>
      <c r="G90" s="193"/>
    </row>
    <row r="91" spans="1:7" ht="15.5" x14ac:dyDescent="0.35">
      <c r="A91" s="225" t="s">
        <v>3050</v>
      </c>
      <c r="B91" s="226" t="s">
        <v>3022</v>
      </c>
      <c r="C91" s="223" t="s">
        <v>3023</v>
      </c>
      <c r="D91" s="223" t="s">
        <v>3023</v>
      </c>
      <c r="E91" s="224"/>
      <c r="F91" s="193"/>
      <c r="G91" s="193"/>
    </row>
    <row r="92" spans="1:7" ht="15.5" x14ac:dyDescent="0.35">
      <c r="A92" s="225" t="s">
        <v>3051</v>
      </c>
      <c r="B92" s="226" t="s">
        <v>3022</v>
      </c>
      <c r="C92" s="223" t="s">
        <v>3023</v>
      </c>
      <c r="D92" s="223" t="s">
        <v>3023</v>
      </c>
      <c r="E92" s="224"/>
      <c r="F92" s="193"/>
      <c r="G92" s="193"/>
    </row>
    <row r="93" spans="1:7" ht="15.5" x14ac:dyDescent="0.35">
      <c r="A93" s="225" t="s">
        <v>3052</v>
      </c>
      <c r="B93" s="226" t="s">
        <v>3022</v>
      </c>
      <c r="C93" s="223" t="s">
        <v>3023</v>
      </c>
      <c r="D93" s="223" t="s">
        <v>3023</v>
      </c>
      <c r="E93" s="224"/>
      <c r="F93" s="193"/>
      <c r="G93" s="193"/>
    </row>
    <row r="94" spans="1:7" ht="15.5" x14ac:dyDescent="0.35">
      <c r="A94" s="225" t="s">
        <v>3053</v>
      </c>
      <c r="B94" s="226" t="s">
        <v>3022</v>
      </c>
      <c r="C94" s="223" t="s">
        <v>3023</v>
      </c>
      <c r="D94" s="223" t="s">
        <v>3023</v>
      </c>
      <c r="E94" s="224"/>
      <c r="F94" s="193"/>
      <c r="G94" s="193"/>
    </row>
    <row r="95" spans="1:7" ht="15.5" x14ac:dyDescent="0.35">
      <c r="A95" s="225" t="s">
        <v>3400</v>
      </c>
      <c r="B95" s="226" t="s">
        <v>3022</v>
      </c>
      <c r="C95" s="223" t="s">
        <v>3023</v>
      </c>
      <c r="D95" s="223" t="s">
        <v>3023</v>
      </c>
      <c r="E95" s="224"/>
      <c r="F95" s="193"/>
      <c r="G95" s="193"/>
    </row>
    <row r="96" spans="1:7" s="463" customFormat="1" ht="15.5" x14ac:dyDescent="0.35">
      <c r="A96" s="225"/>
      <c r="B96" s="226"/>
      <c r="C96" s="223"/>
      <c r="D96" s="223"/>
      <c r="E96" s="224"/>
      <c r="F96" s="193"/>
      <c r="G96" s="193"/>
    </row>
    <row r="97" spans="1:7" x14ac:dyDescent="0.35">
      <c r="A97" s="199" t="s">
        <v>3054</v>
      </c>
      <c r="B97" s="200"/>
      <c r="C97" s="200"/>
      <c r="D97" s="200"/>
      <c r="E97" s="200"/>
      <c r="F97" s="200"/>
      <c r="G97" s="200"/>
    </row>
    <row r="98" spans="1:7" x14ac:dyDescent="0.35">
      <c r="A98" s="227"/>
      <c r="B98" s="223"/>
      <c r="C98" s="223"/>
      <c r="D98" s="223"/>
      <c r="E98" s="224"/>
      <c r="F98" s="193"/>
      <c r="G98" s="193"/>
    </row>
    <row r="99" spans="1:7" x14ac:dyDescent="0.35">
      <c r="A99" s="227" t="s">
        <v>3054</v>
      </c>
      <c r="B99" s="228"/>
      <c r="C99" s="227" t="s">
        <v>3055</v>
      </c>
      <c r="D99" s="201"/>
      <c r="E99" s="201"/>
      <c r="F99" s="193"/>
      <c r="G99" s="193"/>
    </row>
    <row r="100" spans="1:7" x14ac:dyDescent="0.35">
      <c r="A100" s="227" t="s">
        <v>3056</v>
      </c>
      <c r="B100" s="227"/>
      <c r="C100" s="227" t="s">
        <v>3057</v>
      </c>
      <c r="D100" s="201"/>
      <c r="E100" s="193"/>
      <c r="F100" s="193"/>
      <c r="G100" s="193"/>
    </row>
    <row r="101" spans="1:7" x14ac:dyDescent="0.35">
      <c r="A101" s="227" t="s">
        <v>3058</v>
      </c>
      <c r="B101" s="227"/>
      <c r="C101" s="227" t="s">
        <v>3055</v>
      </c>
      <c r="D101" s="193"/>
      <c r="E101" s="193"/>
      <c r="F101" s="193"/>
      <c r="G101" s="193"/>
    </row>
    <row r="102" spans="1:7" x14ac:dyDescent="0.35">
      <c r="A102" s="227" t="s">
        <v>3059</v>
      </c>
      <c r="B102" s="227"/>
      <c r="C102" s="227" t="s">
        <v>3055</v>
      </c>
      <c r="D102" s="201"/>
      <c r="E102" s="193"/>
      <c r="F102" s="193"/>
      <c r="G102" s="193"/>
    </row>
    <row r="103" spans="1:7" x14ac:dyDescent="0.35">
      <c r="A103" s="227" t="s">
        <v>3060</v>
      </c>
      <c r="B103" s="227"/>
      <c r="C103" s="227" t="s">
        <v>3061</v>
      </c>
      <c r="D103" s="201"/>
      <c r="E103" s="193"/>
      <c r="F103" s="193"/>
      <c r="G103" s="193"/>
    </row>
    <row r="104" spans="1:7" x14ac:dyDescent="0.35">
      <c r="A104" s="227" t="s">
        <v>3062</v>
      </c>
      <c r="B104" s="227"/>
      <c r="C104" s="227" t="s">
        <v>3063</v>
      </c>
      <c r="D104" s="201"/>
      <c r="E104" s="193"/>
      <c r="F104" s="193"/>
      <c r="G104" s="193"/>
    </row>
    <row r="105" spans="1:7" x14ac:dyDescent="0.35">
      <c r="A105" s="227" t="s">
        <v>3064</v>
      </c>
      <c r="B105" s="227"/>
      <c r="C105" s="227" t="s">
        <v>3055</v>
      </c>
      <c r="D105" s="201"/>
      <c r="E105" s="193"/>
      <c r="F105" s="193"/>
      <c r="G105" s="193"/>
    </row>
    <row r="106" spans="1:7" x14ac:dyDescent="0.35">
      <c r="A106" s="227" t="s">
        <v>3065</v>
      </c>
      <c r="B106" s="227"/>
      <c r="C106" s="227" t="s">
        <v>3066</v>
      </c>
      <c r="D106" s="201"/>
      <c r="E106" s="193"/>
      <c r="F106" s="193"/>
      <c r="G106" s="193"/>
    </row>
    <row r="107" spans="1:7" ht="14.5" customHeight="1" x14ac:dyDescent="0.35">
      <c r="A107" s="227" t="s">
        <v>3067</v>
      </c>
      <c r="B107" s="227"/>
      <c r="C107" s="227" t="s">
        <v>3068</v>
      </c>
      <c r="D107" s="229"/>
      <c r="E107" s="229"/>
      <c r="F107" s="229"/>
      <c r="G107" s="229"/>
    </row>
    <row r="108" spans="1:7" x14ac:dyDescent="0.35">
      <c r="A108" s="227"/>
      <c r="B108" s="227"/>
      <c r="C108" s="229"/>
      <c r="D108" s="229"/>
      <c r="E108" s="229"/>
      <c r="F108" s="229"/>
      <c r="G108" s="229"/>
    </row>
    <row r="109" spans="1:7" x14ac:dyDescent="0.35">
      <c r="A109" s="227"/>
      <c r="B109" s="227"/>
      <c r="C109" s="227"/>
      <c r="D109" s="201"/>
      <c r="E109" s="193"/>
      <c r="F109" s="193"/>
      <c r="G109" s="193"/>
    </row>
    <row r="110" spans="1:7" x14ac:dyDescent="0.35">
      <c r="A110" s="494" t="s">
        <v>3069</v>
      </c>
      <c r="B110" s="494"/>
      <c r="C110" s="494"/>
      <c r="D110" s="494"/>
      <c r="E110" s="494"/>
      <c r="F110" s="494"/>
      <c r="G110" s="494"/>
    </row>
    <row r="111" spans="1:7" ht="15.75" customHeight="1" x14ac:dyDescent="0.35">
      <c r="A111" s="494" t="s">
        <v>3070</v>
      </c>
      <c r="B111" s="494"/>
      <c r="C111" s="494"/>
      <c r="D111" s="494"/>
      <c r="E111" s="494"/>
      <c r="F111" s="494"/>
      <c r="G111" s="494"/>
    </row>
    <row r="112" spans="1:7" x14ac:dyDescent="0.35">
      <c r="A112" s="495" t="s">
        <v>3408</v>
      </c>
      <c r="B112" s="495"/>
      <c r="C112" s="495"/>
      <c r="D112" s="495"/>
      <c r="E112" s="495"/>
      <c r="F112" s="495"/>
      <c r="G112" s="495"/>
    </row>
    <row r="113" spans="1:8" x14ac:dyDescent="0.35">
      <c r="A113" s="230"/>
      <c r="B113" s="230"/>
      <c r="C113" s="230"/>
      <c r="D113" s="230"/>
      <c r="E113" s="230"/>
      <c r="F113" s="230"/>
      <c r="G113" s="230"/>
    </row>
    <row r="114" spans="1:8" ht="18" x14ac:dyDescent="0.4">
      <c r="A114" s="231" t="s">
        <v>3071</v>
      </c>
      <c r="B114" s="231"/>
      <c r="C114" s="231"/>
      <c r="D114" s="231"/>
      <c r="E114" s="231"/>
      <c r="F114" s="231"/>
      <c r="G114" s="231"/>
    </row>
    <row r="115" spans="1:8" ht="15.5" x14ac:dyDescent="0.35">
      <c r="A115" s="225"/>
      <c r="B115" s="225"/>
      <c r="C115" s="232" t="s">
        <v>3018</v>
      </c>
      <c r="D115" s="232" t="s">
        <v>3019</v>
      </c>
      <c r="E115" s="232" t="s">
        <v>3020</v>
      </c>
      <c r="F115" s="193"/>
      <c r="G115" s="193"/>
    </row>
    <row r="116" spans="1:8" ht="15.5" x14ac:dyDescent="0.35">
      <c r="A116" s="233" t="s">
        <v>3072</v>
      </c>
      <c r="B116" s="225"/>
      <c r="C116" s="234"/>
      <c r="D116" s="234"/>
      <c r="E116" s="234"/>
      <c r="F116" s="193"/>
      <c r="G116" s="193"/>
    </row>
    <row r="117" spans="1:8" ht="18.5" x14ac:dyDescent="0.35">
      <c r="A117" s="207" t="s">
        <v>3073</v>
      </c>
      <c r="B117" s="225"/>
      <c r="C117" s="208" t="s">
        <v>3074</v>
      </c>
      <c r="D117" s="208" t="s">
        <v>3075</v>
      </c>
      <c r="E117" s="208" t="s">
        <v>3076</v>
      </c>
      <c r="F117" s="193"/>
      <c r="G117" s="193"/>
    </row>
    <row r="118" spans="1:8" ht="15.5" x14ac:dyDescent="0.35">
      <c r="A118" s="207" t="s">
        <v>3077</v>
      </c>
      <c r="B118" s="225"/>
      <c r="C118" s="208" t="s">
        <v>3078</v>
      </c>
      <c r="D118" s="208" t="s">
        <v>3079</v>
      </c>
      <c r="E118" s="208" t="s">
        <v>3080</v>
      </c>
      <c r="F118" s="193"/>
      <c r="G118" s="193"/>
    </row>
    <row r="119" spans="1:8" ht="15.5" x14ac:dyDescent="0.35">
      <c r="A119" s="207" t="s">
        <v>3081</v>
      </c>
      <c r="B119" s="225"/>
      <c r="C119" s="208" t="s">
        <v>3082</v>
      </c>
      <c r="D119" s="235" t="s">
        <v>3082</v>
      </c>
      <c r="E119" s="208" t="s">
        <v>3082</v>
      </c>
      <c r="F119" s="193"/>
      <c r="G119" s="193"/>
    </row>
    <row r="120" spans="1:8" ht="15.5" x14ac:dyDescent="0.35">
      <c r="A120" s="207" t="s">
        <v>3083</v>
      </c>
      <c r="B120" s="225"/>
      <c r="C120" s="208" t="s">
        <v>3084</v>
      </c>
      <c r="D120" s="208" t="s">
        <v>3085</v>
      </c>
      <c r="E120" s="208" t="s">
        <v>3086</v>
      </c>
      <c r="F120" s="193"/>
      <c r="G120" s="193"/>
    </row>
    <row r="121" spans="1:8" x14ac:dyDescent="0.35">
      <c r="A121" s="213"/>
      <c r="B121" s="224"/>
      <c r="C121" s="224"/>
      <c r="D121" s="224"/>
      <c r="E121" s="224"/>
      <c r="F121" s="193"/>
      <c r="G121" s="193"/>
    </row>
    <row r="122" spans="1:8" s="239" customFormat="1" ht="15.5" x14ac:dyDescent="0.35">
      <c r="A122" s="236" t="s">
        <v>3087</v>
      </c>
      <c r="B122" s="237"/>
      <c r="C122" s="237"/>
      <c r="D122" s="237"/>
      <c r="E122" s="238"/>
      <c r="F122" s="238"/>
    </row>
    <row r="123" spans="1:8" x14ac:dyDescent="0.35">
      <c r="A123" s="240"/>
      <c r="B123" s="241"/>
      <c r="C123" s="241"/>
      <c r="D123" s="241"/>
      <c r="E123" s="242"/>
      <c r="F123" s="193"/>
      <c r="G123" s="193"/>
    </row>
    <row r="124" spans="1:8" x14ac:dyDescent="0.35">
      <c r="A124" s="227" t="s">
        <v>3088</v>
      </c>
      <c r="B124" s="243"/>
      <c r="C124" s="243"/>
      <c r="D124" s="243"/>
      <c r="E124" s="228"/>
      <c r="F124" s="193"/>
      <c r="G124" s="193"/>
    </row>
    <row r="125" spans="1:8" x14ac:dyDescent="0.35">
      <c r="A125" s="227"/>
      <c r="B125" s="243"/>
      <c r="C125" s="243"/>
      <c r="D125" s="243"/>
      <c r="E125" s="228"/>
      <c r="F125" s="193"/>
      <c r="G125" s="193"/>
    </row>
    <row r="126" spans="1:8" s="225" customFormat="1" ht="18.5" x14ac:dyDescent="0.35">
      <c r="A126" s="233" t="s">
        <v>3089</v>
      </c>
      <c r="B126" s="233" t="s">
        <v>3090</v>
      </c>
      <c r="C126" s="232" t="s">
        <v>3018</v>
      </c>
      <c r="D126" s="232" t="s">
        <v>3019</v>
      </c>
      <c r="E126" s="232" t="s">
        <v>3091</v>
      </c>
      <c r="G126" s="244"/>
      <c r="H126" s="235"/>
    </row>
    <row r="127" spans="1:8" s="225" customFormat="1" ht="16.5" customHeight="1" x14ac:dyDescent="0.35">
      <c r="A127" s="245" t="s">
        <v>3409</v>
      </c>
      <c r="B127" s="225" t="s">
        <v>3410</v>
      </c>
      <c r="C127" s="246" t="s">
        <v>3411</v>
      </c>
      <c r="D127" s="246" t="s">
        <v>3412</v>
      </c>
      <c r="E127" s="246" t="s">
        <v>3413</v>
      </c>
      <c r="G127" s="244"/>
      <c r="H127" s="235"/>
    </row>
    <row r="128" spans="1:8" s="225" customFormat="1" ht="16.5" customHeight="1" x14ac:dyDescent="0.35">
      <c r="A128" s="245" t="s">
        <v>3414</v>
      </c>
      <c r="B128" s="225" t="s">
        <v>3415</v>
      </c>
      <c r="C128" s="246" t="s">
        <v>3078</v>
      </c>
      <c r="D128" s="246" t="s">
        <v>3416</v>
      </c>
      <c r="E128" s="246" t="s">
        <v>3417</v>
      </c>
      <c r="G128" s="244"/>
      <c r="H128" s="235"/>
    </row>
    <row r="129" spans="1:8" s="225" customFormat="1" ht="19" customHeight="1" x14ac:dyDescent="0.35">
      <c r="A129" s="247" t="s">
        <v>3418</v>
      </c>
      <c r="B129" s="225" t="s">
        <v>3419</v>
      </c>
      <c r="C129" s="246" t="s">
        <v>3078</v>
      </c>
      <c r="D129" s="246" t="s">
        <v>3416</v>
      </c>
      <c r="E129" s="246" t="s">
        <v>3417</v>
      </c>
      <c r="G129" s="244"/>
      <c r="H129" s="235"/>
    </row>
    <row r="130" spans="1:8" s="225" customFormat="1" ht="15.5" x14ac:dyDescent="0.35">
      <c r="A130" s="247" t="s">
        <v>3420</v>
      </c>
      <c r="B130" s="225" t="s">
        <v>3421</v>
      </c>
      <c r="C130" s="246" t="s">
        <v>3078</v>
      </c>
      <c r="D130" s="246" t="s">
        <v>3416</v>
      </c>
      <c r="E130" s="246" t="s">
        <v>3417</v>
      </c>
      <c r="G130" s="244"/>
      <c r="H130" s="235"/>
    </row>
    <row r="131" spans="1:8" s="225" customFormat="1" ht="15.5" x14ac:dyDescent="0.35">
      <c r="A131" s="248" t="s">
        <v>3422</v>
      </c>
      <c r="B131" s="245" t="s">
        <v>3423</v>
      </c>
      <c r="C131" s="246" t="s">
        <v>3078</v>
      </c>
      <c r="D131" s="246" t="s">
        <v>3424</v>
      </c>
      <c r="E131" s="246" t="s">
        <v>3417</v>
      </c>
      <c r="G131" s="244"/>
      <c r="H131" s="235"/>
    </row>
    <row r="132" spans="1:8" s="225" customFormat="1" ht="15.5" x14ac:dyDescent="0.35">
      <c r="A132" s="248" t="s">
        <v>3425</v>
      </c>
      <c r="B132" s="245" t="s">
        <v>3055</v>
      </c>
      <c r="C132" s="246" t="s">
        <v>3078</v>
      </c>
      <c r="D132" s="246" t="s">
        <v>3412</v>
      </c>
      <c r="E132" s="246" t="s">
        <v>3417</v>
      </c>
      <c r="G132" s="244"/>
      <c r="H132" s="235"/>
    </row>
    <row r="133" spans="1:8" x14ac:dyDescent="0.35">
      <c r="A133" s="227"/>
      <c r="B133" s="243"/>
      <c r="C133" s="243"/>
      <c r="D133" s="243"/>
      <c r="E133" s="228"/>
      <c r="F133" s="193"/>
      <c r="G133" s="193"/>
    </row>
    <row r="134" spans="1:8" ht="21" x14ac:dyDescent="0.4">
      <c r="A134" s="231" t="s">
        <v>3092</v>
      </c>
      <c r="B134" s="249"/>
      <c r="C134" s="249"/>
      <c r="D134" s="249"/>
      <c r="E134" s="250"/>
      <c r="F134" s="231"/>
      <c r="G134" s="231"/>
    </row>
    <row r="135" spans="1:8" ht="18" x14ac:dyDescent="0.4">
      <c r="A135" s="251"/>
      <c r="B135" s="251"/>
      <c r="C135" s="251"/>
      <c r="D135" s="251"/>
      <c r="E135" s="252"/>
      <c r="F135" s="193"/>
      <c r="G135" s="193"/>
    </row>
    <row r="136" spans="1:8" ht="33" customHeight="1" x14ac:dyDescent="0.35">
      <c r="A136" s="496" t="s">
        <v>3093</v>
      </c>
      <c r="B136" s="496"/>
      <c r="C136" s="496"/>
      <c r="D136" s="496"/>
      <c r="E136" s="496"/>
      <c r="F136" s="496"/>
      <c r="G136" s="193"/>
    </row>
    <row r="137" spans="1:8" ht="15.5" x14ac:dyDescent="0.35">
      <c r="A137" s="253"/>
      <c r="B137" s="241"/>
      <c r="C137" s="241"/>
      <c r="D137" s="241"/>
      <c r="E137" s="201"/>
      <c r="F137" s="232" t="s">
        <v>3094</v>
      </c>
      <c r="G137" s="193"/>
    </row>
    <row r="138" spans="1:8" s="225" customFormat="1" ht="15.5" x14ac:dyDescent="0.35">
      <c r="A138" s="233" t="s">
        <v>3089</v>
      </c>
      <c r="B138" s="233" t="s">
        <v>3090</v>
      </c>
      <c r="C138" s="232" t="s">
        <v>3018</v>
      </c>
      <c r="D138" s="232" t="s">
        <v>3019</v>
      </c>
      <c r="E138" s="232" t="s">
        <v>3020</v>
      </c>
      <c r="F138" s="232" t="s">
        <v>3095</v>
      </c>
    </row>
    <row r="139" spans="1:8" s="225" customFormat="1" ht="15.5" x14ac:dyDescent="0.35">
      <c r="A139" s="245" t="s">
        <v>3426</v>
      </c>
      <c r="B139" s="225" t="s">
        <v>3055</v>
      </c>
      <c r="C139" s="246" t="s">
        <v>3078</v>
      </c>
      <c r="D139" s="246" t="s">
        <v>3103</v>
      </c>
      <c r="E139" s="254" t="s">
        <v>3427</v>
      </c>
      <c r="F139" s="234" t="s">
        <v>3096</v>
      </c>
    </row>
    <row r="140" spans="1:8" s="225" customFormat="1" ht="15.5" x14ac:dyDescent="0.35">
      <c r="A140" s="245" t="s">
        <v>3409</v>
      </c>
      <c r="B140" s="225" t="s">
        <v>3410</v>
      </c>
      <c r="C140" s="254" t="s">
        <v>3078</v>
      </c>
      <c r="D140" s="254" t="s">
        <v>3103</v>
      </c>
      <c r="E140" s="254" t="s">
        <v>3097</v>
      </c>
      <c r="F140" s="234" t="s">
        <v>3096</v>
      </c>
    </row>
    <row r="141" spans="1:8" s="225" customFormat="1" ht="15.5" x14ac:dyDescent="0.35">
      <c r="A141" s="245" t="s">
        <v>344</v>
      </c>
      <c r="B141" s="225" t="s">
        <v>3055</v>
      </c>
      <c r="C141" s="246" t="s">
        <v>3078</v>
      </c>
      <c r="D141" s="483" t="s">
        <v>3428</v>
      </c>
      <c r="E141" s="255" t="s">
        <v>3429</v>
      </c>
      <c r="F141" s="234" t="s">
        <v>3096</v>
      </c>
    </row>
    <row r="142" spans="1:8" s="225" customFormat="1" ht="14.25" customHeight="1" x14ac:dyDescent="0.35">
      <c r="A142" s="245" t="s">
        <v>3430</v>
      </c>
      <c r="B142" s="225" t="s">
        <v>3055</v>
      </c>
      <c r="C142" s="246" t="s">
        <v>3431</v>
      </c>
      <c r="D142" s="246" t="s">
        <v>3432</v>
      </c>
      <c r="E142" s="256" t="s">
        <v>3433</v>
      </c>
      <c r="F142" s="234" t="s">
        <v>3096</v>
      </c>
    </row>
    <row r="143" spans="1:8" s="225" customFormat="1" ht="14.25" customHeight="1" x14ac:dyDescent="0.35">
      <c r="A143" s="245" t="s">
        <v>352</v>
      </c>
      <c r="B143" s="225" t="s">
        <v>3055</v>
      </c>
      <c r="C143" s="246" t="s">
        <v>3434</v>
      </c>
      <c r="D143" s="254" t="s">
        <v>3435</v>
      </c>
      <c r="E143" s="254" t="s">
        <v>3098</v>
      </c>
      <c r="F143" s="234" t="s">
        <v>3096</v>
      </c>
    </row>
    <row r="144" spans="1:8" s="225" customFormat="1" ht="14.25" customHeight="1" x14ac:dyDescent="0.35">
      <c r="A144" s="245" t="s">
        <v>354</v>
      </c>
      <c r="B144" s="225" t="s">
        <v>3055</v>
      </c>
      <c r="C144" s="246" t="s">
        <v>3434</v>
      </c>
      <c r="D144" s="254" t="s">
        <v>3435</v>
      </c>
      <c r="E144" s="254" t="s">
        <v>3098</v>
      </c>
      <c r="F144" s="234" t="s">
        <v>3096</v>
      </c>
    </row>
    <row r="145" spans="1:7" s="225" customFormat="1" ht="77.5" x14ac:dyDescent="0.35">
      <c r="A145" s="257" t="s">
        <v>3436</v>
      </c>
      <c r="B145" s="258" t="s">
        <v>3437</v>
      </c>
      <c r="C145" s="259" t="s">
        <v>3078</v>
      </c>
      <c r="D145" s="259" t="s">
        <v>3103</v>
      </c>
      <c r="E145" s="260" t="s">
        <v>3099</v>
      </c>
      <c r="F145" s="260" t="s">
        <v>3096</v>
      </c>
    </row>
    <row r="146" spans="1:7" x14ac:dyDescent="0.35">
      <c r="A146" s="252"/>
      <c r="B146" s="261"/>
      <c r="C146" s="261"/>
      <c r="D146" s="252"/>
      <c r="E146" s="193"/>
      <c r="F146" s="193"/>
      <c r="G146" s="193"/>
    </row>
    <row r="147" spans="1:7" ht="18" x14ac:dyDescent="0.4">
      <c r="A147" s="231" t="s">
        <v>3100</v>
      </c>
      <c r="B147" s="231"/>
      <c r="C147" s="231"/>
      <c r="D147" s="231"/>
      <c r="E147" s="200"/>
      <c r="F147" s="231"/>
      <c r="G147" s="231"/>
    </row>
    <row r="148" spans="1:7" x14ac:dyDescent="0.35">
      <c r="A148" s="193"/>
      <c r="B148" s="193"/>
      <c r="C148" s="193"/>
      <c r="D148" s="193"/>
      <c r="E148" s="193"/>
      <c r="F148" s="193"/>
      <c r="G148" s="193"/>
    </row>
    <row r="149" spans="1:7" ht="15.5" x14ac:dyDescent="0.35">
      <c r="A149" s="262" t="s">
        <v>3101</v>
      </c>
      <c r="C149" s="193"/>
      <c r="D149" s="193"/>
      <c r="E149" s="193"/>
      <c r="F149" s="232" t="s">
        <v>3094</v>
      </c>
      <c r="G149" s="193"/>
    </row>
    <row r="150" spans="1:7" ht="15.5" x14ac:dyDescent="0.35">
      <c r="A150" s="193"/>
      <c r="C150" s="241" t="s">
        <v>3018</v>
      </c>
      <c r="D150" s="241" t="s">
        <v>3019</v>
      </c>
      <c r="E150" s="241" t="s">
        <v>3020</v>
      </c>
      <c r="F150" s="232" t="s">
        <v>3095</v>
      </c>
      <c r="G150" s="193"/>
    </row>
    <row r="151" spans="1:7" ht="45.75" customHeight="1" x14ac:dyDescent="0.35">
      <c r="A151" s="497" t="s">
        <v>3102</v>
      </c>
      <c r="B151" s="497"/>
      <c r="C151" s="263" t="s">
        <v>3078</v>
      </c>
      <c r="D151" s="263" t="s">
        <v>3103</v>
      </c>
      <c r="E151" s="263" t="s">
        <v>3104</v>
      </c>
      <c r="F151" s="264" t="s">
        <v>3096</v>
      </c>
      <c r="G151" s="193"/>
    </row>
    <row r="152" spans="1:7" ht="15" customHeight="1" x14ac:dyDescent="0.35">
      <c r="A152" s="265"/>
      <c r="C152" s="201"/>
      <c r="D152" s="201"/>
      <c r="E152" s="201"/>
      <c r="F152" s="234"/>
      <c r="G152" s="193"/>
    </row>
    <row r="153" spans="1:7" ht="15.5" x14ac:dyDescent="0.35">
      <c r="A153" s="266" t="s">
        <v>3105</v>
      </c>
      <c r="C153" s="197"/>
      <c r="D153" s="197"/>
      <c r="E153" s="197"/>
      <c r="F153" s="232" t="s">
        <v>3094</v>
      </c>
      <c r="G153" s="193"/>
    </row>
    <row r="154" spans="1:7" ht="15.5" x14ac:dyDescent="0.35">
      <c r="A154" s="197"/>
      <c r="C154" s="241" t="s">
        <v>3018</v>
      </c>
      <c r="D154" s="241" t="s">
        <v>3019</v>
      </c>
      <c r="E154" s="241" t="s">
        <v>3020</v>
      </c>
      <c r="F154" s="232" t="s">
        <v>3095</v>
      </c>
      <c r="G154" s="193"/>
    </row>
    <row r="155" spans="1:7" ht="84" customHeight="1" x14ac:dyDescent="0.35">
      <c r="A155" s="498" t="s">
        <v>3106</v>
      </c>
      <c r="B155" s="498"/>
      <c r="C155" s="267" t="s">
        <v>3107</v>
      </c>
      <c r="D155" s="268" t="s">
        <v>3103</v>
      </c>
      <c r="E155" s="269" t="s">
        <v>3108</v>
      </c>
      <c r="F155" s="264" t="s">
        <v>3096</v>
      </c>
      <c r="G155" s="193"/>
    </row>
    <row r="156" spans="1:7" ht="15" customHeight="1" x14ac:dyDescent="0.35">
      <c r="A156" s="265"/>
      <c r="C156" s="270"/>
      <c r="D156" s="271"/>
      <c r="E156" s="272"/>
      <c r="F156" s="225"/>
      <c r="G156" s="193"/>
    </row>
    <row r="157" spans="1:7" ht="15.5" x14ac:dyDescent="0.35">
      <c r="A157" s="266" t="s">
        <v>3109</v>
      </c>
      <c r="C157" s="197"/>
      <c r="D157" s="197"/>
      <c r="E157" s="197"/>
      <c r="F157" s="232" t="s">
        <v>3094</v>
      </c>
      <c r="G157" s="193"/>
    </row>
    <row r="158" spans="1:7" ht="15.5" x14ac:dyDescent="0.35">
      <c r="A158" s="265"/>
      <c r="C158" s="241" t="s">
        <v>3018</v>
      </c>
      <c r="D158" s="241" t="s">
        <v>3019</v>
      </c>
      <c r="E158" s="241" t="s">
        <v>3020</v>
      </c>
      <c r="F158" s="232" t="s">
        <v>3095</v>
      </c>
      <c r="G158" s="193"/>
    </row>
    <row r="159" spans="1:7" ht="15.5" x14ac:dyDescent="0.35">
      <c r="A159" s="265" t="s">
        <v>3110</v>
      </c>
      <c r="C159" s="273" t="s">
        <v>3099</v>
      </c>
      <c r="D159" s="274" t="s">
        <v>3111</v>
      </c>
      <c r="E159" s="273" t="s">
        <v>3099</v>
      </c>
      <c r="F159" s="264" t="s">
        <v>3096</v>
      </c>
      <c r="G159" s="193"/>
    </row>
    <row r="160" spans="1:7" ht="15.5" x14ac:dyDescent="0.35">
      <c r="A160" s="265" t="s">
        <v>3112</v>
      </c>
      <c r="C160" s="270" t="s">
        <v>3107</v>
      </c>
      <c r="D160" s="271" t="s">
        <v>3113</v>
      </c>
      <c r="E160" s="272" t="s">
        <v>3114</v>
      </c>
      <c r="F160" s="264" t="s">
        <v>3096</v>
      </c>
      <c r="G160" s="193"/>
    </row>
    <row r="161" spans="1:7" ht="28.5" x14ac:dyDescent="0.35">
      <c r="A161" s="265" t="s">
        <v>3115</v>
      </c>
      <c r="C161" s="270" t="s">
        <v>3116</v>
      </c>
      <c r="D161" s="271" t="s">
        <v>3117</v>
      </c>
      <c r="E161" s="272" t="s">
        <v>3118</v>
      </c>
      <c r="F161" s="264" t="s">
        <v>3096</v>
      </c>
      <c r="G161" s="193"/>
    </row>
    <row r="162" spans="1:7" ht="15" customHeight="1" x14ac:dyDescent="0.35">
      <c r="A162" s="265"/>
      <c r="C162" s="201"/>
      <c r="D162" s="201"/>
      <c r="E162" s="201"/>
      <c r="F162" s="225"/>
      <c r="G162" s="193"/>
    </row>
    <row r="163" spans="1:7" ht="15.5" x14ac:dyDescent="0.35">
      <c r="A163" s="266" t="s">
        <v>3109</v>
      </c>
      <c r="C163" s="197"/>
      <c r="D163" s="197"/>
      <c r="E163" s="197"/>
      <c r="F163" s="232" t="s">
        <v>3094</v>
      </c>
      <c r="G163" s="193"/>
    </row>
    <row r="164" spans="1:7" ht="15.5" x14ac:dyDescent="0.35">
      <c r="A164" s="265"/>
      <c r="C164" s="241" t="s">
        <v>3018</v>
      </c>
      <c r="D164" s="241" t="s">
        <v>3019</v>
      </c>
      <c r="E164" s="241" t="s">
        <v>3020</v>
      </c>
      <c r="F164" s="232" t="s">
        <v>3095</v>
      </c>
      <c r="G164" s="193"/>
    </row>
    <row r="165" spans="1:7" ht="30" customHeight="1" x14ac:dyDescent="0.35">
      <c r="A165" s="275" t="s">
        <v>3119</v>
      </c>
      <c r="C165" s="273" t="s">
        <v>3120</v>
      </c>
      <c r="D165" s="274" t="s">
        <v>3121</v>
      </c>
      <c r="E165" s="274" t="s">
        <v>3122</v>
      </c>
      <c r="F165" s="264" t="s">
        <v>3096</v>
      </c>
      <c r="G165" s="193"/>
    </row>
    <row r="166" spans="1:7" ht="15" customHeight="1" x14ac:dyDescent="0.35">
      <c r="A166" s="265"/>
      <c r="C166" s="201"/>
      <c r="D166" s="201"/>
      <c r="E166" s="201"/>
      <c r="F166" s="225"/>
      <c r="G166" s="193"/>
    </row>
    <row r="167" spans="1:7" ht="15.5" x14ac:dyDescent="0.35">
      <c r="A167" s="266" t="s">
        <v>3123</v>
      </c>
      <c r="C167" s="197"/>
      <c r="D167" s="197"/>
      <c r="E167" s="197"/>
      <c r="F167" s="232" t="s">
        <v>3094</v>
      </c>
      <c r="G167" s="193"/>
    </row>
    <row r="168" spans="1:7" ht="15.5" x14ac:dyDescent="0.35">
      <c r="A168" s="265"/>
      <c r="C168" s="241" t="s">
        <v>3018</v>
      </c>
      <c r="D168" s="241" t="s">
        <v>3019</v>
      </c>
      <c r="E168" s="241" t="s">
        <v>3020</v>
      </c>
      <c r="F168" s="232" t="s">
        <v>3095</v>
      </c>
      <c r="G168" s="193"/>
    </row>
    <row r="169" spans="1:7" ht="15.5" x14ac:dyDescent="0.35">
      <c r="A169" s="265" t="s">
        <v>3124</v>
      </c>
      <c r="C169" s="276" t="s">
        <v>3125</v>
      </c>
      <c r="D169" s="243" t="s">
        <v>3103</v>
      </c>
      <c r="E169" s="243" t="s">
        <v>3126</v>
      </c>
      <c r="F169" s="264" t="s">
        <v>3096</v>
      </c>
      <c r="G169" s="193"/>
    </row>
    <row r="170" spans="1:7" ht="15.5" x14ac:dyDescent="0.35">
      <c r="A170" s="265" t="s">
        <v>3127</v>
      </c>
      <c r="C170" s="276" t="s">
        <v>3128</v>
      </c>
      <c r="D170" s="243" t="s">
        <v>3103</v>
      </c>
      <c r="E170" s="243" t="s">
        <v>3129</v>
      </c>
      <c r="F170" s="264" t="s">
        <v>3096</v>
      </c>
      <c r="G170" s="193"/>
    </row>
    <row r="171" spans="1:7" x14ac:dyDescent="0.35">
      <c r="A171" s="195"/>
      <c r="C171" s="201"/>
      <c r="D171" s="201"/>
      <c r="E171" s="201"/>
      <c r="F171" s="193"/>
      <c r="G171" s="193"/>
    </row>
    <row r="172" spans="1:7" ht="18" x14ac:dyDescent="0.4">
      <c r="A172" s="231" t="s">
        <v>3130</v>
      </c>
      <c r="B172" s="277"/>
      <c r="C172" s="277"/>
      <c r="D172" s="277"/>
      <c r="E172" s="278"/>
      <c r="F172" s="231"/>
      <c r="G172" s="231"/>
    </row>
    <row r="173" spans="1:7" x14ac:dyDescent="0.35">
      <c r="A173" s="227"/>
      <c r="B173" s="241"/>
      <c r="C173" s="241"/>
      <c r="D173" s="241"/>
      <c r="E173" s="228"/>
      <c r="F173" s="193"/>
      <c r="G173" s="193"/>
    </row>
    <row r="174" spans="1:7" x14ac:dyDescent="0.35">
      <c r="A174" s="279" t="s">
        <v>3131</v>
      </c>
      <c r="B174" s="193"/>
      <c r="C174" s="193"/>
      <c r="D174" s="201" t="s">
        <v>3132</v>
      </c>
      <c r="E174" s="193"/>
      <c r="F174" s="193"/>
      <c r="G174" s="193"/>
    </row>
    <row r="175" spans="1:7" x14ac:dyDescent="0.35">
      <c r="A175" s="261" t="s">
        <v>3133</v>
      </c>
      <c r="B175" s="193"/>
      <c r="C175" s="193"/>
      <c r="D175" s="201" t="s">
        <v>3132</v>
      </c>
      <c r="E175" s="193"/>
      <c r="F175" s="193"/>
      <c r="G175" s="193"/>
    </row>
    <row r="176" spans="1:7" x14ac:dyDescent="0.35">
      <c r="A176" s="193"/>
      <c r="B176" s="193"/>
      <c r="C176" s="201"/>
      <c r="D176" s="193"/>
      <c r="E176" s="193"/>
      <c r="F176" s="193"/>
      <c r="G176" s="193"/>
    </row>
    <row r="177" spans="1:7" ht="29.5" customHeight="1" x14ac:dyDescent="0.35">
      <c r="A177" s="489" t="s">
        <v>3134</v>
      </c>
      <c r="B177" s="490"/>
      <c r="C177" s="490"/>
      <c r="D177" s="490"/>
      <c r="E177" s="490"/>
    </row>
    <row r="178" spans="1:7" ht="16.5" x14ac:dyDescent="0.35">
      <c r="A178" s="280" t="s">
        <v>3135</v>
      </c>
      <c r="B178" s="281"/>
      <c r="C178" s="281"/>
      <c r="D178" s="281"/>
      <c r="E178" s="281"/>
      <c r="F178" s="281"/>
      <c r="G178" s="281"/>
    </row>
    <row r="179" spans="1:7" ht="47.25" customHeight="1" x14ac:dyDescent="0.35">
      <c r="A179" s="500" t="s">
        <v>3136</v>
      </c>
      <c r="B179" s="500"/>
      <c r="C179" s="500"/>
      <c r="D179" s="500"/>
      <c r="E179" s="500"/>
      <c r="F179" s="500"/>
      <c r="G179" s="500"/>
    </row>
    <row r="180" spans="1:7" ht="20.149999999999999" customHeight="1" x14ac:dyDescent="0.35">
      <c r="A180" s="489" t="s">
        <v>3137</v>
      </c>
      <c r="B180" s="490"/>
      <c r="C180" s="490"/>
      <c r="D180" s="490"/>
      <c r="E180" s="490"/>
      <c r="F180" s="282"/>
      <c r="G180" s="281"/>
    </row>
    <row r="181" spans="1:7" x14ac:dyDescent="0.35">
      <c r="A181" s="193"/>
      <c r="B181" s="193"/>
      <c r="C181" s="193"/>
      <c r="D181" s="193"/>
      <c r="E181" s="193"/>
      <c r="F181" s="193"/>
      <c r="G181" s="193"/>
    </row>
    <row r="182" spans="1:7" ht="21" x14ac:dyDescent="0.45">
      <c r="A182" s="283" t="s">
        <v>3138</v>
      </c>
      <c r="B182" s="283"/>
      <c r="C182" s="283"/>
      <c r="D182" s="283"/>
      <c r="E182" s="283"/>
      <c r="F182" s="283"/>
      <c r="G182" s="284"/>
    </row>
    <row r="183" spans="1:7" x14ac:dyDescent="0.35">
      <c r="A183" s="285"/>
      <c r="B183" s="286"/>
      <c r="C183" s="286"/>
      <c r="D183" s="286"/>
      <c r="E183" s="286"/>
      <c r="F183" s="286"/>
      <c r="G183" s="286"/>
    </row>
    <row r="184" spans="1:7" x14ac:dyDescent="0.35">
      <c r="A184" s="285" t="s">
        <v>62</v>
      </c>
      <c r="B184" s="287"/>
      <c r="C184" s="287"/>
      <c r="D184" s="288">
        <v>49595534729.500717</v>
      </c>
      <c r="E184" s="288"/>
      <c r="F184" s="286"/>
      <c r="G184" s="286"/>
    </row>
    <row r="185" spans="1:7" x14ac:dyDescent="0.35">
      <c r="A185" s="285"/>
      <c r="B185" s="287"/>
      <c r="C185" s="287"/>
      <c r="D185" s="289"/>
      <c r="E185" s="289"/>
      <c r="F185" s="286"/>
      <c r="G185" s="286"/>
    </row>
    <row r="186" spans="1:7" x14ac:dyDescent="0.35">
      <c r="A186" s="290" t="s">
        <v>3139</v>
      </c>
      <c r="B186" s="287"/>
      <c r="C186" s="287"/>
      <c r="D186" s="291">
        <v>74251576564.549194</v>
      </c>
      <c r="E186" s="292"/>
      <c r="F186" s="293" t="s">
        <v>3140</v>
      </c>
      <c r="G186" s="294">
        <v>78155543541.839996</v>
      </c>
    </row>
    <row r="187" spans="1:7" x14ac:dyDescent="0.35">
      <c r="A187" s="295" t="s">
        <v>3141</v>
      </c>
      <c r="B187" s="287"/>
      <c r="C187" s="287"/>
      <c r="D187" s="296"/>
      <c r="E187" s="297"/>
      <c r="F187" s="293" t="s">
        <v>3142</v>
      </c>
      <c r="G187" s="294">
        <v>74251576564.549194</v>
      </c>
    </row>
    <row r="188" spans="1:7" x14ac:dyDescent="0.35">
      <c r="A188" s="290" t="s">
        <v>3143</v>
      </c>
      <c r="B188" s="298"/>
      <c r="C188" s="298"/>
      <c r="D188" s="289">
        <v>0</v>
      </c>
      <c r="E188" s="289"/>
      <c r="F188" s="293" t="s">
        <v>3144</v>
      </c>
      <c r="G188" s="299">
        <v>0.94799999999999995</v>
      </c>
    </row>
    <row r="189" spans="1:7" x14ac:dyDescent="0.35">
      <c r="A189" s="290" t="s">
        <v>3145</v>
      </c>
      <c r="B189" s="287"/>
      <c r="C189" s="287"/>
      <c r="D189" s="289">
        <v>0</v>
      </c>
      <c r="E189" s="289"/>
      <c r="F189" s="293" t="s">
        <v>3146</v>
      </c>
      <c r="G189" s="299">
        <v>0.95</v>
      </c>
    </row>
    <row r="190" spans="1:7" x14ac:dyDescent="0.35">
      <c r="A190" s="290" t="s">
        <v>3147</v>
      </c>
      <c r="B190" s="287"/>
      <c r="C190" s="287"/>
      <c r="D190" s="289">
        <v>0</v>
      </c>
      <c r="E190" s="289"/>
      <c r="F190" s="286"/>
      <c r="G190" s="286"/>
    </row>
    <row r="191" spans="1:7" x14ac:dyDescent="0.35">
      <c r="A191" s="290" t="s">
        <v>3148</v>
      </c>
      <c r="B191" s="287"/>
      <c r="C191" s="287"/>
      <c r="D191" s="289">
        <v>0</v>
      </c>
      <c r="E191" s="289"/>
      <c r="F191" s="286"/>
      <c r="G191" s="286"/>
    </row>
    <row r="192" spans="1:7" ht="16.5" x14ac:dyDescent="0.35">
      <c r="A192" s="290" t="s">
        <v>3149</v>
      </c>
      <c r="B192" s="287"/>
      <c r="C192" s="287"/>
      <c r="D192" s="289">
        <v>0</v>
      </c>
      <c r="E192" s="289"/>
      <c r="F192" s="286"/>
      <c r="G192" s="286"/>
    </row>
    <row r="193" spans="1:7" x14ac:dyDescent="0.35">
      <c r="A193" s="290" t="s">
        <v>3150</v>
      </c>
      <c r="B193" s="287"/>
      <c r="C193" s="287"/>
      <c r="D193" s="296">
        <v>596354600.51598907</v>
      </c>
      <c r="E193" s="300"/>
      <c r="F193" s="286"/>
      <c r="G193" s="286"/>
    </row>
    <row r="194" spans="1:7" ht="15" thickBot="1" x14ac:dyDescent="0.4">
      <c r="A194" s="285" t="s">
        <v>3151</v>
      </c>
      <c r="B194" s="287"/>
      <c r="C194" s="287"/>
      <c r="D194" s="301">
        <v>73655221964.033203</v>
      </c>
      <c r="E194" s="302"/>
      <c r="F194" s="303"/>
      <c r="G194" s="286"/>
    </row>
    <row r="195" spans="1:7" ht="15.5" thickTop="1" thickBot="1" x14ac:dyDescent="0.4">
      <c r="A195" s="285"/>
      <c r="B195" s="287"/>
      <c r="C195" s="287"/>
      <c r="D195" s="286"/>
      <c r="E195" s="286"/>
      <c r="F195" s="286"/>
      <c r="G195" s="286"/>
    </row>
    <row r="196" spans="1:7" ht="15" thickBot="1" x14ac:dyDescent="0.4">
      <c r="A196" s="285" t="s">
        <v>3152</v>
      </c>
      <c r="B196" s="304"/>
      <c r="C196" s="304"/>
      <c r="D196" s="305" t="s">
        <v>3438</v>
      </c>
      <c r="E196" s="306"/>
      <c r="F196" s="286"/>
      <c r="G196" s="286"/>
    </row>
    <row r="197" spans="1:7" x14ac:dyDescent="0.35">
      <c r="A197" s="285"/>
      <c r="B197" s="304"/>
      <c r="C197" s="304"/>
      <c r="D197" s="306"/>
      <c r="E197" s="306"/>
      <c r="F197" s="286"/>
      <c r="G197" s="286"/>
    </row>
    <row r="198" spans="1:7" ht="8.25" customHeight="1" x14ac:dyDescent="0.35">
      <c r="A198" s="285"/>
      <c r="B198" s="304"/>
      <c r="C198" s="304"/>
      <c r="D198" s="306"/>
      <c r="E198" s="306"/>
      <c r="F198" s="286"/>
      <c r="G198" s="286"/>
    </row>
    <row r="199" spans="1:7" s="310" customFormat="1" x14ac:dyDescent="0.35">
      <c r="A199" s="285" t="s">
        <v>3153</v>
      </c>
      <c r="B199" s="307"/>
      <c r="C199" s="307"/>
      <c r="D199" s="308"/>
      <c r="E199" s="308"/>
      <c r="F199" s="309"/>
      <c r="G199" s="309"/>
    </row>
    <row r="200" spans="1:7" ht="4.5" customHeight="1" x14ac:dyDescent="0.35">
      <c r="A200" s="285"/>
      <c r="B200" s="311"/>
      <c r="C200" s="311"/>
      <c r="D200" s="306"/>
      <c r="E200" s="306"/>
      <c r="F200" s="286"/>
      <c r="G200" s="286"/>
    </row>
    <row r="201" spans="1:7" x14ac:dyDescent="0.35">
      <c r="A201" s="290" t="s">
        <v>3154</v>
      </c>
      <c r="B201" s="311"/>
      <c r="C201" s="311"/>
      <c r="D201" s="312">
        <v>1.03</v>
      </c>
      <c r="E201" s="306"/>
      <c r="F201" s="313"/>
      <c r="G201" s="286"/>
    </row>
    <row r="202" spans="1:7" ht="19" x14ac:dyDescent="0.4">
      <c r="A202" s="290" t="s">
        <v>3155</v>
      </c>
      <c r="B202" s="311"/>
      <c r="C202" s="311"/>
      <c r="D202" s="312">
        <v>1.0619699168524079</v>
      </c>
      <c r="E202" s="306"/>
      <c r="F202" s="314"/>
      <c r="G202" s="286"/>
    </row>
    <row r="203" spans="1:7" x14ac:dyDescent="0.35">
      <c r="A203" s="285" t="s">
        <v>3156</v>
      </c>
      <c r="B203" s="311"/>
      <c r="C203" s="311"/>
      <c r="D203" s="306"/>
      <c r="E203" s="306"/>
      <c r="F203" s="286"/>
      <c r="G203" s="286"/>
    </row>
    <row r="204" spans="1:7" x14ac:dyDescent="0.35">
      <c r="A204" s="285"/>
      <c r="B204" s="311"/>
      <c r="C204" s="311"/>
      <c r="D204" s="306"/>
      <c r="E204" s="306"/>
      <c r="F204" s="286"/>
      <c r="G204" s="286"/>
    </row>
    <row r="205" spans="1:7" ht="21" x14ac:dyDescent="0.45">
      <c r="A205" s="283" t="s">
        <v>3157</v>
      </c>
      <c r="B205" s="283"/>
      <c r="C205" s="283"/>
      <c r="D205" s="283"/>
      <c r="E205" s="283"/>
      <c r="F205" s="284"/>
      <c r="G205" s="284"/>
    </row>
    <row r="206" spans="1:7" x14ac:dyDescent="0.35">
      <c r="A206" s="315"/>
      <c r="B206" s="286"/>
      <c r="C206" s="286"/>
      <c r="D206" s="316"/>
      <c r="E206" s="316"/>
      <c r="F206" s="286"/>
      <c r="G206" s="286"/>
    </row>
    <row r="207" spans="1:7" ht="16.5" x14ac:dyDescent="0.35">
      <c r="A207" s="290" t="s">
        <v>3158</v>
      </c>
      <c r="B207" s="317"/>
      <c r="C207" s="286"/>
      <c r="D207" s="318">
        <v>53031005338.811829</v>
      </c>
      <c r="E207" s="288"/>
      <c r="F207" s="286"/>
      <c r="G207" s="286"/>
    </row>
    <row r="208" spans="1:7" x14ac:dyDescent="0.35">
      <c r="A208" s="315"/>
      <c r="B208" s="286"/>
      <c r="C208" s="286"/>
      <c r="D208" s="319"/>
      <c r="E208" s="316"/>
      <c r="F208" s="286"/>
      <c r="G208" s="286"/>
    </row>
    <row r="209" spans="1:7" x14ac:dyDescent="0.35">
      <c r="A209" s="320" t="s">
        <v>3159</v>
      </c>
      <c r="B209" s="286"/>
      <c r="C209" s="286"/>
      <c r="D209" s="321">
        <v>77696108253.789993</v>
      </c>
      <c r="E209" s="322"/>
      <c r="F209" s="323"/>
      <c r="G209" s="324"/>
    </row>
    <row r="210" spans="1:7" ht="16.5" x14ac:dyDescent="0.35">
      <c r="A210" s="325" t="s">
        <v>3160</v>
      </c>
      <c r="B210" s="326"/>
      <c r="C210" s="326"/>
      <c r="D210" s="319">
        <v>0</v>
      </c>
      <c r="E210" s="316"/>
      <c r="F210" s="323"/>
      <c r="G210" s="324"/>
    </row>
    <row r="211" spans="1:7" x14ac:dyDescent="0.35">
      <c r="A211" s="325" t="s">
        <v>3161</v>
      </c>
      <c r="B211" s="286"/>
      <c r="C211" s="286"/>
      <c r="D211" s="327">
        <v>0</v>
      </c>
      <c r="E211" s="328"/>
      <c r="F211" s="293"/>
      <c r="G211" s="286"/>
    </row>
    <row r="212" spans="1:7" x14ac:dyDescent="0.35">
      <c r="A212" s="290" t="s">
        <v>3143</v>
      </c>
      <c r="B212" s="286"/>
      <c r="C212" s="286"/>
      <c r="D212" s="329">
        <v>0</v>
      </c>
      <c r="E212" s="300"/>
      <c r="F212" s="330"/>
      <c r="G212" s="286"/>
    </row>
    <row r="213" spans="1:7" x14ac:dyDescent="0.35">
      <c r="A213" s="290" t="s">
        <v>3145</v>
      </c>
      <c r="B213" s="286"/>
      <c r="C213" s="286"/>
      <c r="D213" s="329">
        <v>0</v>
      </c>
      <c r="E213" s="331"/>
      <c r="F213" s="330"/>
      <c r="G213" s="286"/>
    </row>
    <row r="214" spans="1:7" x14ac:dyDescent="0.35">
      <c r="A214" s="320" t="s">
        <v>3162</v>
      </c>
      <c r="B214" s="286"/>
      <c r="C214" s="286"/>
      <c r="D214" s="329">
        <v>0</v>
      </c>
      <c r="E214" s="332"/>
      <c r="F214" s="330"/>
      <c r="G214" s="286"/>
    </row>
    <row r="215" spans="1:7" x14ac:dyDescent="0.35">
      <c r="A215" s="290" t="s">
        <v>3148</v>
      </c>
      <c r="B215" s="286"/>
      <c r="C215" s="286"/>
      <c r="D215" s="329">
        <v>0</v>
      </c>
      <c r="E215" s="332"/>
      <c r="F215" s="293"/>
      <c r="G215" s="286"/>
    </row>
    <row r="216" spans="1:7" ht="16.5" x14ac:dyDescent="0.35">
      <c r="A216" s="290" t="s">
        <v>3149</v>
      </c>
      <c r="B216" s="286"/>
      <c r="C216" s="286"/>
      <c r="D216" s="329">
        <v>0</v>
      </c>
      <c r="E216" s="332"/>
      <c r="F216" s="293"/>
      <c r="G216" s="286"/>
    </row>
    <row r="217" spans="1:7" x14ac:dyDescent="0.35">
      <c r="A217" s="320" t="s">
        <v>3163</v>
      </c>
      <c r="B217" s="286"/>
      <c r="C217" s="286"/>
      <c r="D217" s="327">
        <v>0</v>
      </c>
      <c r="E217" s="332"/>
      <c r="F217" s="333"/>
      <c r="G217" s="286"/>
    </row>
    <row r="218" spans="1:7" ht="15" thickBot="1" x14ac:dyDescent="0.4">
      <c r="A218" s="285" t="s">
        <v>3164</v>
      </c>
      <c r="B218" s="286"/>
      <c r="C218" s="286"/>
      <c r="D218" s="334">
        <v>77696108253.789993</v>
      </c>
      <c r="E218" s="335"/>
      <c r="F218" s="293"/>
      <c r="G218" s="286"/>
    </row>
    <row r="219" spans="1:7" ht="15" thickTop="1" x14ac:dyDescent="0.35">
      <c r="A219" s="285"/>
      <c r="B219" s="286"/>
      <c r="C219" s="286"/>
      <c r="D219" s="286"/>
      <c r="E219" s="286"/>
      <c r="F219" s="293"/>
      <c r="G219" s="286"/>
    </row>
    <row r="220" spans="1:7" x14ac:dyDescent="0.35">
      <c r="A220" s="286"/>
      <c r="B220" s="286"/>
      <c r="C220" s="286"/>
      <c r="D220" s="286"/>
      <c r="E220" s="286"/>
      <c r="F220" s="293"/>
      <c r="G220" s="286"/>
    </row>
    <row r="221" spans="1:7" ht="18.5" x14ac:dyDescent="0.45">
      <c r="A221" s="283" t="s">
        <v>3165</v>
      </c>
      <c r="B221" s="283"/>
      <c r="C221" s="283"/>
      <c r="D221" s="283"/>
      <c r="E221" s="283"/>
      <c r="F221" s="283"/>
      <c r="G221" s="284"/>
    </row>
    <row r="222" spans="1:7" x14ac:dyDescent="0.35">
      <c r="A222" s="315"/>
      <c r="B222" s="286"/>
      <c r="C222" s="286"/>
      <c r="D222" s="289"/>
      <c r="E222" s="289"/>
      <c r="F222" s="293"/>
      <c r="G222" s="286"/>
    </row>
    <row r="223" spans="1:7" x14ac:dyDescent="0.35">
      <c r="A223" s="320" t="s">
        <v>3166</v>
      </c>
      <c r="B223" s="286"/>
      <c r="C223" s="286"/>
      <c r="D223" s="321">
        <v>52267412214.702026</v>
      </c>
      <c r="E223" s="336"/>
      <c r="F223" s="293"/>
      <c r="G223" s="286"/>
    </row>
    <row r="224" spans="1:7" x14ac:dyDescent="0.35">
      <c r="A224" s="286" t="s">
        <v>3167</v>
      </c>
      <c r="B224" s="326"/>
      <c r="C224" s="326"/>
      <c r="D224" s="337">
        <v>27071546203.907974</v>
      </c>
      <c r="E224" s="336"/>
      <c r="F224" s="333"/>
      <c r="G224" s="286"/>
    </row>
    <row r="225" spans="1:7" ht="15" thickBot="1" x14ac:dyDescent="0.4">
      <c r="A225" s="320" t="s">
        <v>3168</v>
      </c>
      <c r="B225" s="293"/>
      <c r="C225" s="293"/>
      <c r="D225" s="338">
        <v>79338958418.610001</v>
      </c>
      <c r="E225" s="335"/>
      <c r="F225" s="293"/>
      <c r="G225" s="339"/>
    </row>
    <row r="226" spans="1:7" ht="15" thickTop="1" x14ac:dyDescent="0.35">
      <c r="A226" s="320"/>
      <c r="B226" s="293"/>
      <c r="C226" s="293"/>
      <c r="D226" s="340"/>
      <c r="E226" s="340"/>
      <c r="F226" s="293"/>
      <c r="G226" s="339"/>
    </row>
    <row r="227" spans="1:7" x14ac:dyDescent="0.35">
      <c r="A227" s="315"/>
      <c r="B227" s="286"/>
      <c r="C227" s="286"/>
      <c r="D227" s="286"/>
      <c r="E227" s="286"/>
      <c r="F227" s="293"/>
      <c r="G227" s="286"/>
    </row>
    <row r="228" spans="1:7" ht="21" x14ac:dyDescent="0.45">
      <c r="A228" s="283" t="s">
        <v>3169</v>
      </c>
      <c r="B228" s="283"/>
      <c r="C228" s="283"/>
      <c r="D228" s="283"/>
      <c r="E228" s="283"/>
      <c r="F228" s="283"/>
      <c r="G228" s="284"/>
    </row>
    <row r="229" spans="1:7" ht="18.5" x14ac:dyDescent="0.45">
      <c r="A229" s="341"/>
      <c r="B229" s="341"/>
      <c r="C229" s="341"/>
      <c r="D229" s="341"/>
      <c r="E229" s="341"/>
      <c r="F229" s="341"/>
    </row>
    <row r="230" spans="1:7" x14ac:dyDescent="0.35">
      <c r="A230" s="342" t="s">
        <v>3170</v>
      </c>
      <c r="B230" s="343" t="s">
        <v>3171</v>
      </c>
      <c r="C230" s="343"/>
      <c r="D230" s="343" t="s">
        <v>3172</v>
      </c>
      <c r="E230" s="342"/>
      <c r="F230" s="342"/>
      <c r="G230" s="344"/>
    </row>
    <row r="231" spans="1:7" x14ac:dyDescent="0.35">
      <c r="A231" s="345">
        <v>45806</v>
      </c>
      <c r="B231" s="346" t="s">
        <v>3099</v>
      </c>
      <c r="C231" s="331"/>
      <c r="D231" s="346" t="s">
        <v>3099</v>
      </c>
      <c r="E231" s="347"/>
      <c r="F231" s="348"/>
    </row>
    <row r="232" spans="1:7" x14ac:dyDescent="0.35">
      <c r="A232" s="345"/>
      <c r="B232" s="331"/>
      <c r="C232" s="331"/>
      <c r="D232" s="347"/>
      <c r="E232" s="347"/>
      <c r="F232" s="348"/>
    </row>
    <row r="233" spans="1:7" ht="18.5" x14ac:dyDescent="0.45">
      <c r="A233" s="283" t="s">
        <v>3173</v>
      </c>
      <c r="B233" s="283"/>
      <c r="C233" s="283"/>
      <c r="D233" s="283"/>
      <c r="E233" s="283"/>
      <c r="F233" s="283"/>
      <c r="G233" s="284"/>
    </row>
    <row r="234" spans="1:7" ht="18.5" x14ac:dyDescent="0.45">
      <c r="A234" s="341"/>
      <c r="B234" s="341"/>
      <c r="C234" s="341"/>
      <c r="D234" s="341"/>
      <c r="E234" s="341"/>
      <c r="F234" s="341"/>
    </row>
    <row r="235" spans="1:7" ht="15.5" x14ac:dyDescent="0.35">
      <c r="A235" s="349"/>
      <c r="B235" s="350">
        <v>45806</v>
      </c>
      <c r="C235" s="351"/>
      <c r="D235" s="350">
        <v>45777</v>
      </c>
      <c r="E235" s="352"/>
      <c r="F235" s="351"/>
      <c r="G235" s="349"/>
    </row>
    <row r="236" spans="1:7" x14ac:dyDescent="0.35">
      <c r="A236" s="342" t="s">
        <v>3174</v>
      </c>
      <c r="B236" s="349"/>
      <c r="C236" s="349"/>
      <c r="D236" s="349"/>
      <c r="E236" s="349"/>
      <c r="F236" s="349"/>
      <c r="G236" s="349"/>
    </row>
    <row r="237" spans="1:7" ht="15.5" x14ac:dyDescent="0.35">
      <c r="A237" s="286" t="s">
        <v>3175</v>
      </c>
      <c r="B237" s="353">
        <v>1116537934.3899996</v>
      </c>
      <c r="C237" s="352" t="s">
        <v>3439</v>
      </c>
      <c r="D237" s="353">
        <v>1068161885.087157</v>
      </c>
      <c r="E237" s="352" t="s">
        <v>3439</v>
      </c>
      <c r="F237" s="353"/>
      <c r="G237" s="353"/>
    </row>
    <row r="238" spans="1:7" ht="15.5" x14ac:dyDescent="0.35">
      <c r="A238" s="286" t="s">
        <v>3176</v>
      </c>
      <c r="B238" s="353">
        <v>246018874.09999996</v>
      </c>
      <c r="C238" s="352" t="s">
        <v>3366</v>
      </c>
      <c r="D238" s="353">
        <v>202848624.34</v>
      </c>
      <c r="E238" s="352" t="s">
        <v>3366</v>
      </c>
      <c r="F238" s="353"/>
      <c r="G238" s="354"/>
    </row>
    <row r="239" spans="1:7" ht="15.5" x14ac:dyDescent="0.35">
      <c r="A239" s="286" t="s">
        <v>3177</v>
      </c>
      <c r="B239" s="353">
        <v>278468385.80000013</v>
      </c>
      <c r="C239" s="353"/>
      <c r="D239" s="353">
        <v>284627459.91284287</v>
      </c>
      <c r="E239" s="352"/>
      <c r="F239" s="353"/>
      <c r="G239" s="354"/>
    </row>
    <row r="240" spans="1:7" x14ac:dyDescent="0.35">
      <c r="A240" s="286" t="s">
        <v>3178</v>
      </c>
      <c r="B240" s="353">
        <v>0</v>
      </c>
      <c r="C240" s="355"/>
      <c r="D240" s="353">
        <v>0</v>
      </c>
      <c r="E240" s="356"/>
      <c r="F240" s="355"/>
      <c r="G240" s="349"/>
    </row>
    <row r="241" spans="1:7" x14ac:dyDescent="0.35">
      <c r="A241" s="286" t="s">
        <v>3179</v>
      </c>
      <c r="B241" s="353">
        <v>0</v>
      </c>
      <c r="C241" s="355"/>
      <c r="D241" s="353">
        <v>0</v>
      </c>
      <c r="E241" s="356"/>
      <c r="F241" s="355"/>
      <c r="G241" s="349"/>
    </row>
    <row r="242" spans="1:7" x14ac:dyDescent="0.35">
      <c r="A242" s="342" t="s">
        <v>3180</v>
      </c>
      <c r="B242" s="353"/>
      <c r="C242" s="353"/>
      <c r="D242" s="353"/>
      <c r="E242" s="353"/>
      <c r="F242" s="353"/>
      <c r="G242" s="349"/>
    </row>
    <row r="243" spans="1:7" x14ac:dyDescent="0.35">
      <c r="A243" s="286" t="s">
        <v>3181</v>
      </c>
      <c r="B243" s="460">
        <v>0</v>
      </c>
      <c r="C243" s="353"/>
      <c r="D243" s="459">
        <v>0</v>
      </c>
      <c r="E243" s="353"/>
      <c r="F243" s="357"/>
      <c r="G243" s="349"/>
    </row>
    <row r="244" spans="1:7" ht="15.5" x14ac:dyDescent="0.35">
      <c r="A244" s="286" t="s">
        <v>3182</v>
      </c>
      <c r="B244" s="353">
        <v>-277960840.80227709</v>
      </c>
      <c r="C244" s="352" t="s">
        <v>3440</v>
      </c>
      <c r="D244" s="353">
        <v>-284470304.48884177</v>
      </c>
      <c r="E244" s="352" t="s">
        <v>3441</v>
      </c>
      <c r="F244" s="357"/>
      <c r="G244" s="349"/>
    </row>
    <row r="245" spans="1:7" ht="15.5" x14ac:dyDescent="0.35">
      <c r="A245" s="286" t="s">
        <v>3183</v>
      </c>
      <c r="B245" s="353">
        <v>0</v>
      </c>
      <c r="C245" s="352" t="s">
        <v>3366</v>
      </c>
      <c r="D245" s="353">
        <v>0</v>
      </c>
      <c r="E245" s="352" t="s">
        <v>3366</v>
      </c>
      <c r="F245" s="357"/>
      <c r="G245" s="349"/>
    </row>
    <row r="246" spans="1:7" ht="15.5" x14ac:dyDescent="0.35">
      <c r="A246" s="286" t="s">
        <v>3184</v>
      </c>
      <c r="B246" s="353">
        <v>-1362556808.4899769</v>
      </c>
      <c r="C246" s="352" t="s">
        <v>3442</v>
      </c>
      <c r="D246" s="353">
        <v>-1271010509.4271743</v>
      </c>
      <c r="E246" s="352" t="s">
        <v>3443</v>
      </c>
      <c r="F246" s="357"/>
      <c r="G246" s="349"/>
    </row>
    <row r="247" spans="1:7" ht="15.5" x14ac:dyDescent="0.35">
      <c r="A247" s="358" t="s">
        <v>3185</v>
      </c>
      <c r="B247" s="353">
        <v>0</v>
      </c>
      <c r="C247" s="352"/>
      <c r="D247" s="353">
        <v>-5454132.3299999991</v>
      </c>
      <c r="E247" s="352"/>
      <c r="F247" s="353"/>
      <c r="G247" s="349"/>
    </row>
    <row r="248" spans="1:7" ht="16.5" x14ac:dyDescent="0.35">
      <c r="A248" s="286" t="s">
        <v>3186</v>
      </c>
      <c r="B248" s="353">
        <v>-18.919999999999998</v>
      </c>
      <c r="C248" s="357"/>
      <c r="D248" s="353">
        <v>-41.769999999999996</v>
      </c>
      <c r="E248" s="357"/>
      <c r="F248" s="353"/>
      <c r="G248" s="349"/>
    </row>
    <row r="249" spans="1:7" ht="16" thickBot="1" x14ac:dyDescent="0.4">
      <c r="A249" s="286" t="s">
        <v>3187</v>
      </c>
      <c r="B249" s="359">
        <v>507526.07774575235</v>
      </c>
      <c r="C249" s="353"/>
      <c r="D249" s="359">
        <v>-5297018.6760164248</v>
      </c>
      <c r="E249" s="352"/>
      <c r="F249" s="353"/>
      <c r="G249" s="360"/>
    </row>
    <row r="250" spans="1:7" ht="15" thickTop="1" x14ac:dyDescent="0.35">
      <c r="A250" s="286"/>
      <c r="B250" s="361"/>
      <c r="C250" s="361"/>
      <c r="D250" s="349"/>
      <c r="E250" s="349"/>
      <c r="F250" s="349"/>
      <c r="G250" s="349"/>
    </row>
    <row r="251" spans="1:7" x14ac:dyDescent="0.35">
      <c r="A251" s="349"/>
      <c r="B251" s="349"/>
      <c r="C251" s="349"/>
      <c r="D251" s="349"/>
      <c r="E251" s="349"/>
      <c r="F251" s="349"/>
      <c r="G251" s="349"/>
    </row>
    <row r="252" spans="1:7" x14ac:dyDescent="0.35">
      <c r="A252" s="349" t="s">
        <v>3444</v>
      </c>
      <c r="B252" s="349"/>
      <c r="C252" s="349"/>
      <c r="D252" s="349"/>
      <c r="E252" s="349"/>
      <c r="F252" s="349"/>
      <c r="G252" s="349"/>
    </row>
    <row r="253" spans="1:7" x14ac:dyDescent="0.35">
      <c r="A253" s="349" t="s">
        <v>3445</v>
      </c>
      <c r="B253" s="349"/>
      <c r="C253" s="349"/>
      <c r="D253" s="349"/>
      <c r="E253" s="349"/>
      <c r="F253" s="349"/>
      <c r="G253" s="349"/>
    </row>
    <row r="254" spans="1:7" x14ac:dyDescent="0.35">
      <c r="A254" s="349" t="s">
        <v>3446</v>
      </c>
      <c r="B254" s="349"/>
      <c r="C254" s="349"/>
      <c r="D254" s="349"/>
      <c r="E254" s="349"/>
      <c r="F254" s="349"/>
      <c r="G254" s="349"/>
    </row>
    <row r="255" spans="1:7" x14ac:dyDescent="0.35">
      <c r="A255" s="349" t="s">
        <v>3447</v>
      </c>
      <c r="B255" s="349"/>
      <c r="C255" s="349"/>
      <c r="D255" s="349"/>
      <c r="E255" s="349"/>
      <c r="F255" s="349"/>
      <c r="G255" s="349"/>
    </row>
    <row r="256" spans="1:7" x14ac:dyDescent="0.35">
      <c r="A256" s="349" t="s">
        <v>3448</v>
      </c>
      <c r="B256" s="349"/>
      <c r="C256" s="349"/>
      <c r="D256" s="349"/>
      <c r="E256" s="349"/>
      <c r="F256" s="349"/>
      <c r="G256" s="349"/>
    </row>
    <row r="257" spans="1:7" x14ac:dyDescent="0.35">
      <c r="A257" s="349" t="s">
        <v>3449</v>
      </c>
      <c r="B257" s="349"/>
      <c r="C257" s="349"/>
      <c r="D257" s="349"/>
      <c r="E257" s="349"/>
      <c r="F257" s="349"/>
      <c r="G257" s="349"/>
    </row>
    <row r="258" spans="1:7" x14ac:dyDescent="0.35">
      <c r="A258" s="349" t="s">
        <v>3450</v>
      </c>
      <c r="B258" s="349"/>
      <c r="C258" s="349"/>
      <c r="D258" s="349"/>
      <c r="E258" s="349"/>
      <c r="F258" s="349"/>
      <c r="G258" s="349"/>
    </row>
    <row r="259" spans="1:7" x14ac:dyDescent="0.35">
      <c r="A259" s="349" t="s">
        <v>3451</v>
      </c>
      <c r="B259" s="349"/>
      <c r="C259" s="349"/>
      <c r="D259" s="349"/>
      <c r="E259" s="349"/>
      <c r="F259" s="349"/>
      <c r="G259" s="349"/>
    </row>
    <row r="260" spans="1:7" x14ac:dyDescent="0.35">
      <c r="A260" s="362" t="s">
        <v>3452</v>
      </c>
      <c r="B260" s="349"/>
      <c r="C260" s="349"/>
      <c r="D260" s="349"/>
      <c r="E260" s="349"/>
      <c r="F260" s="349"/>
      <c r="G260" s="349"/>
    </row>
    <row r="261" spans="1:7" x14ac:dyDescent="0.35">
      <c r="A261" s="349" t="s">
        <v>3453</v>
      </c>
      <c r="B261" s="349"/>
      <c r="C261" s="349"/>
      <c r="D261" s="349"/>
      <c r="E261" s="349"/>
      <c r="F261" s="349"/>
      <c r="G261" s="349"/>
    </row>
    <row r="262" spans="1:7" x14ac:dyDescent="0.35">
      <c r="A262" s="349" t="s">
        <v>3454</v>
      </c>
      <c r="B262" s="349"/>
      <c r="C262" s="349"/>
      <c r="D262" s="363"/>
      <c r="E262" s="363"/>
      <c r="F262" s="349"/>
      <c r="G262" s="349"/>
    </row>
    <row r="263" spans="1:7" x14ac:dyDescent="0.35">
      <c r="A263" s="349" t="s">
        <v>3455</v>
      </c>
      <c r="B263" s="349"/>
      <c r="C263" s="349"/>
      <c r="D263" s="349"/>
      <c r="E263" s="349"/>
      <c r="F263" s="349"/>
      <c r="G263" s="349"/>
    </row>
    <row r="264" spans="1:7" x14ac:dyDescent="0.35">
      <c r="A264" s="364" t="s">
        <v>3456</v>
      </c>
      <c r="B264" s="349"/>
      <c r="C264" s="349"/>
      <c r="D264" s="349"/>
      <c r="E264" s="349"/>
      <c r="F264" s="349"/>
      <c r="G264" s="349"/>
    </row>
    <row r="265" spans="1:7" x14ac:dyDescent="0.35">
      <c r="A265" s="349" t="s">
        <v>3457</v>
      </c>
      <c r="B265" s="349"/>
      <c r="C265" s="349"/>
      <c r="D265" s="349"/>
      <c r="E265" s="349"/>
      <c r="F265" s="349"/>
      <c r="G265" s="365"/>
    </row>
    <row r="266" spans="1:7" x14ac:dyDescent="0.35">
      <c r="A266" s="349" t="s">
        <v>3458</v>
      </c>
      <c r="B266" s="349"/>
      <c r="C266" s="349"/>
      <c r="D266" s="349"/>
      <c r="E266" s="349"/>
      <c r="F266" s="349"/>
      <c r="G266" s="349"/>
    </row>
    <row r="267" spans="1:7" x14ac:dyDescent="0.35">
      <c r="A267" s="349" t="s">
        <v>3459</v>
      </c>
      <c r="B267" s="349"/>
      <c r="C267" s="349"/>
      <c r="D267" s="349"/>
      <c r="E267" s="349"/>
      <c r="F267" s="349"/>
      <c r="G267" s="349"/>
    </row>
    <row r="268" spans="1:7" x14ac:dyDescent="0.35">
      <c r="A268" s="349" t="s">
        <v>3460</v>
      </c>
      <c r="B268" s="349"/>
      <c r="C268" s="349"/>
      <c r="D268" s="349"/>
      <c r="E268" s="349"/>
      <c r="F268" s="349"/>
      <c r="G268" s="349"/>
    </row>
    <row r="269" spans="1:7" x14ac:dyDescent="0.35">
      <c r="A269" s="349" t="s">
        <v>3461</v>
      </c>
      <c r="B269" s="349"/>
      <c r="C269" s="349"/>
      <c r="D269" s="349"/>
      <c r="E269" s="349"/>
      <c r="F269" s="349"/>
      <c r="G269" s="349"/>
    </row>
    <row r="270" spans="1:7" x14ac:dyDescent="0.35">
      <c r="A270" s="349" t="s">
        <v>3462</v>
      </c>
      <c r="B270" s="349"/>
      <c r="C270" s="349"/>
      <c r="D270" s="349"/>
      <c r="E270" s="349"/>
      <c r="F270" s="349"/>
      <c r="G270" s="349"/>
    </row>
    <row r="271" spans="1:7" x14ac:dyDescent="0.35">
      <c r="A271" s="349" t="s">
        <v>3463</v>
      </c>
      <c r="B271" s="349"/>
      <c r="C271" s="349"/>
      <c r="D271" s="349"/>
      <c r="E271" s="349"/>
      <c r="F271" s="349"/>
      <c r="G271" s="349"/>
    </row>
    <row r="272" spans="1:7" x14ac:dyDescent="0.35">
      <c r="A272" s="349" t="s">
        <v>3464</v>
      </c>
    </row>
    <row r="273" spans="1:20" x14ac:dyDescent="0.35">
      <c r="A273" s="349" t="s">
        <v>3465</v>
      </c>
    </row>
    <row r="274" spans="1:20" x14ac:dyDescent="0.35">
      <c r="A274" s="349" t="s">
        <v>3466</v>
      </c>
    </row>
    <row r="275" spans="1:20" x14ac:dyDescent="0.35">
      <c r="A275" s="349"/>
    </row>
    <row r="276" spans="1:20" x14ac:dyDescent="0.35">
      <c r="A276" s="349"/>
    </row>
    <row r="277" spans="1:20" x14ac:dyDescent="0.35">
      <c r="A277" s="349"/>
    </row>
    <row r="279" spans="1:20" x14ac:dyDescent="0.35">
      <c r="B279" s="366"/>
      <c r="C279" s="367" t="s">
        <v>2993</v>
      </c>
      <c r="D279" s="286"/>
      <c r="F279" s="240"/>
      <c r="G279" s="240"/>
      <c r="H279" s="240"/>
      <c r="I279" s="240"/>
      <c r="J279" s="240"/>
      <c r="K279" s="240"/>
      <c r="L279" s="240"/>
      <c r="M279" s="240"/>
      <c r="N279" s="240"/>
      <c r="O279" s="240"/>
      <c r="P279" s="240"/>
      <c r="Q279" s="240"/>
      <c r="R279" s="240"/>
      <c r="S279" s="240"/>
      <c r="T279" s="240"/>
    </row>
    <row r="280" spans="1:20" x14ac:dyDescent="0.35">
      <c r="B280" s="366"/>
      <c r="C280" s="367" t="s">
        <v>2994</v>
      </c>
      <c r="E280" s="368">
        <f>C2</f>
        <v>45806</v>
      </c>
      <c r="F280" s="240"/>
      <c r="G280" s="196"/>
      <c r="H280" s="240"/>
      <c r="I280" s="240"/>
      <c r="J280" s="240"/>
      <c r="K280" s="240"/>
      <c r="L280" s="240"/>
      <c r="M280" s="240"/>
      <c r="N280" s="240"/>
      <c r="O280" s="240"/>
      <c r="P280" s="240"/>
      <c r="Q280" s="240"/>
      <c r="R280" s="240"/>
      <c r="S280" s="240"/>
      <c r="T280" s="240"/>
    </row>
    <row r="281" spans="1:20" x14ac:dyDescent="0.35">
      <c r="B281" s="18"/>
      <c r="C281" s="367" t="s">
        <v>2995</v>
      </c>
      <c r="E281" s="368">
        <f>C3</f>
        <v>45821</v>
      </c>
      <c r="F281" s="369"/>
      <c r="G281" s="240"/>
      <c r="H281" s="240"/>
      <c r="I281" s="240"/>
      <c r="J281" s="240"/>
      <c r="K281" s="240"/>
      <c r="L281" s="240"/>
      <c r="M281" s="240"/>
      <c r="N281" s="240"/>
      <c r="O281" s="240"/>
      <c r="P281" s="240"/>
      <c r="Q281" s="240"/>
      <c r="R281" s="240"/>
      <c r="S281" s="240"/>
      <c r="T281" s="240"/>
    </row>
    <row r="282" spans="1:20" x14ac:dyDescent="0.35">
      <c r="B282" s="18"/>
      <c r="D282" s="370"/>
      <c r="E282" s="370"/>
      <c r="F282" s="369"/>
      <c r="G282" s="240"/>
      <c r="H282" s="240"/>
      <c r="I282" s="240"/>
      <c r="J282" s="240"/>
      <c r="K282" s="240"/>
      <c r="L282" s="240"/>
      <c r="M282" s="240"/>
      <c r="N282" s="240"/>
      <c r="O282" s="240"/>
      <c r="P282" s="240"/>
      <c r="Q282" s="240"/>
      <c r="R282" s="240"/>
      <c r="S282" s="240"/>
      <c r="T282" s="240"/>
    </row>
    <row r="283" spans="1:20" ht="18.5" x14ac:dyDescent="0.45">
      <c r="A283" s="283" t="s">
        <v>3188</v>
      </c>
      <c r="B283" s="284"/>
      <c r="C283" s="284"/>
      <c r="D283" s="284"/>
      <c r="E283" s="284"/>
      <c r="F283" s="200"/>
      <c r="G283" s="200"/>
      <c r="H283" s="200"/>
      <c r="I283" s="200"/>
      <c r="J283" s="240"/>
      <c r="K283" s="240"/>
      <c r="L283" s="240"/>
      <c r="M283" s="240"/>
      <c r="N283" s="240"/>
      <c r="O283" s="240"/>
      <c r="P283" s="240"/>
      <c r="Q283" s="240"/>
      <c r="R283" s="240"/>
      <c r="S283" s="240"/>
      <c r="T283" s="240"/>
    </row>
    <row r="284" spans="1:20" x14ac:dyDescent="0.35">
      <c r="C284" s="371"/>
      <c r="F284" s="240"/>
      <c r="G284" s="240"/>
      <c r="H284" s="240"/>
      <c r="I284" s="240"/>
      <c r="J284" s="240"/>
      <c r="K284" s="240"/>
      <c r="L284" s="240"/>
      <c r="M284" s="240"/>
      <c r="N284" s="240"/>
      <c r="O284" s="240"/>
      <c r="P284" s="240"/>
      <c r="Q284" s="240"/>
      <c r="R284" s="240"/>
      <c r="S284" s="240"/>
      <c r="T284" s="240"/>
    </row>
    <row r="285" spans="1:20" x14ac:dyDescent="0.35">
      <c r="A285" s="192" t="s">
        <v>3189</v>
      </c>
      <c r="C285" s="372">
        <v>79608604291.41037</v>
      </c>
      <c r="F285" s="240"/>
      <c r="G285" s="373"/>
      <c r="H285" s="240"/>
      <c r="I285" s="240"/>
      <c r="J285" s="240"/>
      <c r="K285" s="240"/>
      <c r="L285" s="240"/>
      <c r="M285" s="240"/>
      <c r="N285" s="240"/>
      <c r="O285" s="240"/>
      <c r="P285" s="240"/>
      <c r="Q285" s="240"/>
      <c r="R285" s="240"/>
      <c r="S285" s="240"/>
      <c r="T285" s="240"/>
    </row>
    <row r="286" spans="1:20" x14ac:dyDescent="0.35">
      <c r="A286" s="192" t="s">
        <v>3190</v>
      </c>
      <c r="C286" s="372">
        <v>78219629944.889999</v>
      </c>
      <c r="E286" s="374"/>
      <c r="F286" s="240"/>
      <c r="G286" s="240"/>
      <c r="H286" s="240"/>
      <c r="I286" s="240"/>
      <c r="J286" s="240"/>
      <c r="K286" s="240"/>
      <c r="L286" s="240"/>
      <c r="M286" s="240"/>
      <c r="N286" s="240"/>
      <c r="O286" s="240"/>
      <c r="P286" s="240"/>
      <c r="Q286" s="240"/>
      <c r="R286" s="240"/>
      <c r="S286" s="240"/>
      <c r="T286" s="240"/>
    </row>
    <row r="287" spans="1:20" x14ac:dyDescent="0.35">
      <c r="A287" s="192" t="s">
        <v>3191</v>
      </c>
      <c r="C287" s="375">
        <v>276603</v>
      </c>
      <c r="F287" s="240"/>
      <c r="G287" s="240"/>
      <c r="H287" s="240"/>
      <c r="I287" s="240"/>
      <c r="J287" s="240"/>
      <c r="K287" s="240"/>
      <c r="L287" s="240"/>
      <c r="M287" s="240"/>
      <c r="N287" s="240"/>
      <c r="O287" s="240"/>
      <c r="P287" s="240"/>
      <c r="Q287" s="240"/>
      <c r="R287" s="240"/>
      <c r="S287" s="240"/>
      <c r="T287" s="240"/>
    </row>
    <row r="288" spans="1:20" x14ac:dyDescent="0.35">
      <c r="A288" s="192" t="s">
        <v>3192</v>
      </c>
      <c r="C288" s="376">
        <v>282786.6290130259</v>
      </c>
      <c r="F288" s="240"/>
      <c r="G288" s="240"/>
      <c r="H288" s="240"/>
      <c r="I288" s="240"/>
      <c r="J288" s="240"/>
      <c r="K288" s="240"/>
      <c r="L288" s="240"/>
      <c r="M288" s="240"/>
      <c r="N288" s="240"/>
      <c r="O288" s="240"/>
      <c r="P288" s="240"/>
      <c r="Q288" s="240"/>
      <c r="R288" s="240"/>
      <c r="S288" s="240"/>
      <c r="T288" s="240"/>
    </row>
    <row r="289" spans="1:20" x14ac:dyDescent="0.35">
      <c r="A289" s="192" t="s">
        <v>3193</v>
      </c>
      <c r="C289" s="376">
        <v>239286</v>
      </c>
      <c r="F289" s="240"/>
      <c r="G289" s="240"/>
      <c r="H289" s="240"/>
      <c r="I289" s="240"/>
      <c r="J289" s="240"/>
      <c r="K289" s="240"/>
      <c r="L289" s="240"/>
      <c r="M289" s="240"/>
      <c r="N289" s="240"/>
      <c r="O289" s="240"/>
      <c r="P289" s="240"/>
      <c r="Q289" s="240"/>
      <c r="R289" s="240"/>
      <c r="S289" s="240"/>
      <c r="T289" s="240"/>
    </row>
    <row r="290" spans="1:20" x14ac:dyDescent="0.35">
      <c r="A290" s="192" t="s">
        <v>3194</v>
      </c>
      <c r="C290" s="376">
        <v>250967</v>
      </c>
      <c r="F290" s="240"/>
      <c r="G290" s="240"/>
      <c r="H290" s="240"/>
      <c r="I290" s="240"/>
      <c r="J290" s="240"/>
      <c r="K290" s="240"/>
      <c r="L290" s="240"/>
      <c r="M290" s="240"/>
      <c r="N290" s="240"/>
      <c r="O290" s="240"/>
      <c r="P290" s="240"/>
      <c r="Q290" s="240"/>
      <c r="R290" s="240"/>
      <c r="S290" s="240"/>
      <c r="T290" s="240"/>
    </row>
    <row r="291" spans="1:20" x14ac:dyDescent="0.35">
      <c r="C291" s="377"/>
      <c r="F291" s="240"/>
      <c r="G291" s="240"/>
      <c r="H291" s="240"/>
      <c r="I291" s="240"/>
      <c r="J291" s="240"/>
      <c r="K291" s="240"/>
      <c r="L291" s="240"/>
      <c r="M291" s="240"/>
      <c r="N291" s="240"/>
      <c r="O291" s="240"/>
      <c r="P291" s="240"/>
      <c r="Q291" s="240"/>
      <c r="R291" s="240"/>
      <c r="S291" s="240"/>
      <c r="T291" s="240"/>
    </row>
    <row r="292" spans="1:20" x14ac:dyDescent="0.35">
      <c r="A292" s="501" t="s">
        <v>3195</v>
      </c>
      <c r="B292" s="501"/>
      <c r="C292" s="378">
        <v>0.48323792954</v>
      </c>
      <c r="F292" s="240"/>
      <c r="G292" s="240"/>
      <c r="H292" s="240"/>
      <c r="I292" s="240"/>
      <c r="J292" s="379"/>
      <c r="K292" s="240"/>
      <c r="L292" s="240"/>
      <c r="M292" s="240"/>
      <c r="N292" s="240"/>
      <c r="O292" s="240"/>
      <c r="P292" s="240"/>
      <c r="Q292" s="240"/>
      <c r="R292" s="240"/>
      <c r="S292" s="240"/>
      <c r="T292" s="240"/>
    </row>
    <row r="293" spans="1:20" x14ac:dyDescent="0.35">
      <c r="A293" s="501" t="s">
        <v>3196</v>
      </c>
      <c r="B293" s="501"/>
      <c r="C293" s="378">
        <v>0.63125908508999995</v>
      </c>
      <c r="F293" s="240"/>
      <c r="G293" s="240"/>
      <c r="H293" s="240"/>
      <c r="I293" s="240"/>
      <c r="J293" s="380"/>
      <c r="K293" s="240"/>
      <c r="L293" s="240"/>
      <c r="M293" s="240"/>
      <c r="N293" s="240"/>
      <c r="O293" s="240"/>
      <c r="P293" s="240"/>
      <c r="Q293" s="240"/>
      <c r="R293" s="240"/>
      <c r="S293" s="240"/>
      <c r="T293" s="240"/>
    </row>
    <row r="294" spans="1:20" x14ac:dyDescent="0.35">
      <c r="A294" s="501" t="s">
        <v>3197</v>
      </c>
      <c r="B294" s="501"/>
      <c r="C294" s="381">
        <v>0.71507808008999996</v>
      </c>
      <c r="F294" s="240"/>
      <c r="G294" s="382"/>
      <c r="H294" s="240"/>
      <c r="I294" s="240"/>
      <c r="J294" s="379"/>
      <c r="K294" s="240"/>
      <c r="L294" s="240"/>
      <c r="M294" s="240"/>
      <c r="N294" s="240"/>
      <c r="O294" s="240"/>
      <c r="P294" s="240"/>
      <c r="Q294" s="240"/>
      <c r="R294" s="240"/>
      <c r="S294" s="240"/>
      <c r="T294" s="240"/>
    </row>
    <row r="295" spans="1:20" x14ac:dyDescent="0.35">
      <c r="A295" s="501" t="s">
        <v>3198</v>
      </c>
      <c r="B295" s="501"/>
      <c r="C295" s="383">
        <v>34.849945981671041</v>
      </c>
      <c r="D295" s="192" t="s">
        <v>3199</v>
      </c>
      <c r="F295" s="240"/>
      <c r="G295" s="240"/>
      <c r="H295" s="240"/>
      <c r="I295" s="240"/>
      <c r="J295" s="380"/>
      <c r="K295" s="240"/>
      <c r="L295" s="240"/>
      <c r="M295" s="240"/>
      <c r="N295" s="240"/>
      <c r="O295" s="240"/>
      <c r="P295" s="240"/>
      <c r="Q295" s="240"/>
      <c r="R295" s="240"/>
      <c r="S295" s="240"/>
      <c r="T295" s="240"/>
    </row>
    <row r="296" spans="1:20" x14ac:dyDescent="0.35">
      <c r="A296" s="501" t="s">
        <v>3200</v>
      </c>
      <c r="B296" s="501"/>
      <c r="C296" s="384">
        <v>3.8670586582035642E-2</v>
      </c>
      <c r="F296" s="240"/>
      <c r="G296" s="240"/>
      <c r="H296" s="240"/>
      <c r="I296" s="240"/>
      <c r="J296" s="385"/>
      <c r="K296" s="240"/>
      <c r="L296" s="240"/>
      <c r="M296" s="240"/>
      <c r="N296" s="240"/>
      <c r="O296" s="240"/>
      <c r="P296" s="240"/>
      <c r="Q296" s="240"/>
      <c r="R296" s="240"/>
      <c r="S296" s="240"/>
      <c r="T296" s="240"/>
    </row>
    <row r="297" spans="1:20" x14ac:dyDescent="0.35">
      <c r="A297" s="501" t="s">
        <v>3201</v>
      </c>
      <c r="B297" s="501"/>
      <c r="C297" s="383">
        <v>54.612460876681887</v>
      </c>
      <c r="D297" s="192" t="s">
        <v>3199</v>
      </c>
      <c r="F297" s="240"/>
      <c r="G297" s="240"/>
      <c r="H297" s="240"/>
      <c r="I297" s="240"/>
      <c r="J297" s="379"/>
      <c r="K297" s="240"/>
      <c r="L297" s="240"/>
      <c r="M297" s="240"/>
      <c r="N297" s="240"/>
      <c r="O297" s="240"/>
      <c r="P297" s="240"/>
      <c r="Q297" s="240"/>
      <c r="R297" s="240"/>
      <c r="S297" s="240"/>
      <c r="T297" s="240"/>
    </row>
    <row r="298" spans="1:20" x14ac:dyDescent="0.35">
      <c r="A298" s="502" t="s">
        <v>3202</v>
      </c>
      <c r="B298" s="502"/>
      <c r="C298" s="383">
        <v>19.762514895010849</v>
      </c>
      <c r="D298" s="192" t="s">
        <v>3199</v>
      </c>
      <c r="F298" s="240"/>
      <c r="G298" s="240"/>
      <c r="H298" s="240"/>
      <c r="I298" s="240"/>
      <c r="J298" s="379"/>
      <c r="K298" s="240"/>
      <c r="L298" s="240"/>
      <c r="M298" s="240"/>
      <c r="N298" s="240"/>
      <c r="O298" s="240"/>
      <c r="P298" s="240"/>
      <c r="Q298" s="240"/>
      <c r="R298" s="240"/>
      <c r="S298" s="240"/>
      <c r="T298" s="240"/>
    </row>
    <row r="299" spans="1:20" x14ac:dyDescent="0.35">
      <c r="A299" s="502" t="s">
        <v>3203</v>
      </c>
      <c r="B299" s="502"/>
      <c r="C299" s="386">
        <v>28.858465768429419</v>
      </c>
      <c r="D299" s="192" t="s">
        <v>3199</v>
      </c>
      <c r="F299" s="240"/>
      <c r="G299" s="387"/>
      <c r="H299" s="240"/>
      <c r="I299" s="240"/>
      <c r="J299" s="240"/>
      <c r="K299" s="240"/>
      <c r="L299" s="240"/>
      <c r="M299" s="240"/>
      <c r="N299" s="240"/>
      <c r="O299" s="240"/>
      <c r="P299" s="240"/>
      <c r="Q299" s="240"/>
      <c r="R299" s="240"/>
      <c r="S299" s="240"/>
      <c r="T299" s="240"/>
    </row>
    <row r="300" spans="1:20" x14ac:dyDescent="0.35">
      <c r="A300" s="388"/>
      <c r="B300" s="388"/>
      <c r="C300" s="389"/>
      <c r="D300" s="240"/>
      <c r="E300" s="240"/>
      <c r="F300" s="240"/>
      <c r="G300" s="387"/>
      <c r="H300" s="240"/>
      <c r="I300" s="240"/>
      <c r="J300" s="240"/>
      <c r="K300" s="240"/>
      <c r="L300" s="240"/>
      <c r="M300" s="240"/>
      <c r="N300" s="240"/>
      <c r="O300" s="240"/>
      <c r="P300" s="240"/>
      <c r="Q300" s="240"/>
      <c r="R300" s="240"/>
      <c r="S300" s="240"/>
      <c r="T300" s="240"/>
    </row>
    <row r="301" spans="1:20" ht="14.5" customHeight="1" x14ac:dyDescent="0.35">
      <c r="A301" s="503" t="s">
        <v>3204</v>
      </c>
      <c r="B301" s="503"/>
      <c r="C301" s="503"/>
      <c r="D301" s="503"/>
      <c r="E301" s="503"/>
      <c r="F301" s="503"/>
      <c r="G301" s="503"/>
      <c r="H301" s="503"/>
      <c r="I301" s="503"/>
      <c r="J301" s="240"/>
      <c r="K301" s="240"/>
      <c r="L301" s="240"/>
      <c r="M301" s="240"/>
      <c r="N301" s="240"/>
      <c r="O301" s="240"/>
      <c r="P301" s="240"/>
      <c r="Q301" s="240"/>
      <c r="R301" s="240"/>
      <c r="S301" s="240"/>
      <c r="T301" s="240"/>
    </row>
    <row r="302" spans="1:20" x14ac:dyDescent="0.35">
      <c r="A302" s="503"/>
      <c r="B302" s="503"/>
      <c r="C302" s="503"/>
      <c r="D302" s="503"/>
      <c r="E302" s="503"/>
      <c r="F302" s="503"/>
      <c r="G302" s="503"/>
      <c r="H302" s="503"/>
      <c r="I302" s="503"/>
      <c r="J302" s="240"/>
      <c r="K302" s="240"/>
      <c r="L302" s="240"/>
      <c r="M302" s="240"/>
      <c r="N302" s="240"/>
      <c r="O302" s="240"/>
      <c r="P302" s="240"/>
      <c r="Q302" s="240"/>
      <c r="R302" s="240"/>
      <c r="S302" s="240"/>
      <c r="T302" s="240"/>
    </row>
    <row r="303" spans="1:20" x14ac:dyDescent="0.35">
      <c r="A303" s="240"/>
      <c r="B303" s="240"/>
      <c r="C303" s="390"/>
      <c r="D303" s="240"/>
      <c r="E303" s="240"/>
      <c r="F303" s="240"/>
      <c r="G303" s="240"/>
      <c r="H303" s="240"/>
      <c r="I303" s="240"/>
      <c r="J303" s="240"/>
      <c r="K303" s="240"/>
      <c r="L303" s="240"/>
      <c r="M303" s="240"/>
      <c r="N303" s="240"/>
      <c r="O303" s="240"/>
      <c r="P303" s="240"/>
      <c r="Q303" s="240"/>
      <c r="R303" s="240"/>
      <c r="S303" s="240"/>
      <c r="T303" s="240"/>
    </row>
    <row r="304" spans="1:20" ht="18.5" x14ac:dyDescent="0.45">
      <c r="A304" s="283" t="s">
        <v>3205</v>
      </c>
      <c r="B304" s="284"/>
      <c r="C304" s="391"/>
      <c r="D304" s="284"/>
      <c r="E304" s="284"/>
      <c r="F304" s="284"/>
      <c r="G304" s="284"/>
      <c r="H304" s="284"/>
      <c r="I304" s="284"/>
      <c r="J304" s="240"/>
      <c r="K304" s="240"/>
      <c r="L304" s="240"/>
      <c r="M304" s="240"/>
      <c r="N304" s="240"/>
      <c r="O304" s="240"/>
      <c r="P304" s="240"/>
      <c r="Q304" s="240"/>
      <c r="R304" s="240"/>
      <c r="S304" s="240"/>
      <c r="T304" s="240"/>
    </row>
    <row r="305" spans="1:20" x14ac:dyDescent="0.35">
      <c r="J305" s="240"/>
      <c r="K305" s="240"/>
      <c r="L305" s="240"/>
      <c r="M305" s="240"/>
      <c r="N305" s="240"/>
      <c r="O305" s="240"/>
      <c r="P305" s="240"/>
      <c r="Q305" s="240"/>
      <c r="R305" s="240"/>
      <c r="S305" s="240"/>
      <c r="T305" s="240"/>
    </row>
    <row r="306" spans="1:20" x14ac:dyDescent="0.35">
      <c r="A306" s="392" t="s">
        <v>3206</v>
      </c>
      <c r="C306" s="393" t="s">
        <v>599</v>
      </c>
      <c r="D306" s="394"/>
      <c r="E306" s="393" t="s">
        <v>3207</v>
      </c>
      <c r="F306" s="394"/>
      <c r="G306" s="393" t="s">
        <v>3208</v>
      </c>
      <c r="H306" s="394"/>
      <c r="I306" s="393" t="s">
        <v>3207</v>
      </c>
      <c r="J306" s="240"/>
      <c r="K306" s="240"/>
      <c r="L306" s="240"/>
      <c r="M306" s="240"/>
      <c r="N306" s="240"/>
      <c r="O306" s="240"/>
      <c r="P306" s="240"/>
      <c r="Q306" s="240"/>
      <c r="R306" s="240"/>
      <c r="S306" s="240"/>
      <c r="T306" s="240"/>
    </row>
    <row r="307" spans="1:20" x14ac:dyDescent="0.35">
      <c r="A307" s="192" t="s">
        <v>3209</v>
      </c>
      <c r="C307" s="375">
        <v>276484</v>
      </c>
      <c r="D307" s="377"/>
      <c r="E307" s="384">
        <v>0.99956978051575729</v>
      </c>
      <c r="F307" s="377"/>
      <c r="G307" s="375">
        <v>78175357597.059998</v>
      </c>
      <c r="H307" s="377"/>
      <c r="I307" s="384">
        <v>0.99943399952337808</v>
      </c>
      <c r="J307" s="390"/>
      <c r="K307" s="240"/>
      <c r="L307" s="240"/>
      <c r="M307" s="240"/>
      <c r="N307" s="240"/>
      <c r="O307" s="240"/>
      <c r="P307" s="240"/>
      <c r="Q307" s="240"/>
      <c r="R307" s="240"/>
      <c r="S307" s="240"/>
      <c r="T307" s="240"/>
    </row>
    <row r="308" spans="1:20" x14ac:dyDescent="0.35">
      <c r="A308" s="192" t="s">
        <v>3210</v>
      </c>
      <c r="C308" s="375">
        <v>105</v>
      </c>
      <c r="D308" s="377"/>
      <c r="E308" s="384">
        <v>3.7960542727302304E-4</v>
      </c>
      <c r="F308" s="377"/>
      <c r="G308" s="375">
        <v>39354188.339999996</v>
      </c>
      <c r="H308" s="377"/>
      <c r="I308" s="384">
        <v>5.0312419488211812E-4</v>
      </c>
      <c r="J308" s="390"/>
      <c r="K308" s="240"/>
      <c r="L308" s="240"/>
      <c r="M308" s="240"/>
      <c r="N308" s="240"/>
      <c r="O308" s="240"/>
      <c r="P308" s="240"/>
      <c r="Q308" s="240"/>
      <c r="R308" s="240"/>
      <c r="S308" s="240"/>
      <c r="T308" s="240"/>
    </row>
    <row r="309" spans="1:20" x14ac:dyDescent="0.35">
      <c r="A309" s="192" t="s">
        <v>3211</v>
      </c>
      <c r="C309" s="375">
        <v>14</v>
      </c>
      <c r="D309" s="377"/>
      <c r="E309" s="384">
        <v>5.061405696973641E-5</v>
      </c>
      <c r="F309" s="377"/>
      <c r="G309" s="375">
        <v>4918159.4900000012</v>
      </c>
      <c r="H309" s="377"/>
      <c r="I309" s="384">
        <v>6.2876281739828135E-5</v>
      </c>
      <c r="J309" s="390"/>
      <c r="K309" s="240"/>
      <c r="L309" s="240"/>
      <c r="M309" s="240"/>
      <c r="N309" s="240"/>
      <c r="O309" s="240"/>
      <c r="P309" s="240"/>
      <c r="Q309" s="240"/>
      <c r="R309" s="240"/>
      <c r="S309" s="240"/>
      <c r="T309" s="240"/>
    </row>
    <row r="310" spans="1:20" x14ac:dyDescent="0.35">
      <c r="A310" s="192" t="s">
        <v>3212</v>
      </c>
      <c r="C310" s="375">
        <v>0</v>
      </c>
      <c r="D310" s="377"/>
      <c r="E310" s="384">
        <v>0</v>
      </c>
      <c r="F310" s="377"/>
      <c r="G310" s="375">
        <v>0</v>
      </c>
      <c r="H310" s="377"/>
      <c r="I310" s="384">
        <v>0</v>
      </c>
      <c r="J310" s="390"/>
      <c r="K310" s="240"/>
      <c r="L310" s="240"/>
      <c r="M310" s="240"/>
      <c r="N310" s="240"/>
      <c r="O310" s="240"/>
      <c r="P310" s="240"/>
      <c r="Q310" s="240"/>
      <c r="R310" s="240"/>
      <c r="S310" s="240"/>
      <c r="T310" s="240"/>
    </row>
    <row r="311" spans="1:20" x14ac:dyDescent="0.35">
      <c r="A311" s="192" t="s">
        <v>3213</v>
      </c>
      <c r="C311" s="375">
        <v>0</v>
      </c>
      <c r="D311" s="377"/>
      <c r="E311" s="384">
        <v>0</v>
      </c>
      <c r="F311" s="377"/>
      <c r="G311" s="375">
        <v>0</v>
      </c>
      <c r="H311" s="377"/>
      <c r="I311" s="384">
        <v>0</v>
      </c>
      <c r="J311" s="390"/>
      <c r="K311" s="240"/>
      <c r="L311" s="240"/>
      <c r="M311" s="240"/>
      <c r="N311" s="240"/>
      <c r="O311" s="240"/>
      <c r="P311" s="240"/>
      <c r="Q311" s="240"/>
      <c r="R311" s="240"/>
      <c r="S311" s="240"/>
      <c r="T311" s="240"/>
    </row>
    <row r="312" spans="1:20" x14ac:dyDescent="0.35">
      <c r="A312" s="18" t="s">
        <v>3168</v>
      </c>
      <c r="B312" s="18"/>
      <c r="C312" s="395">
        <v>276603</v>
      </c>
      <c r="D312" s="396"/>
      <c r="E312" s="397">
        <v>1</v>
      </c>
      <c r="F312" s="396"/>
      <c r="G312" s="395">
        <v>78219629944.889999</v>
      </c>
      <c r="H312" s="396"/>
      <c r="I312" s="397">
        <v>1</v>
      </c>
      <c r="J312" s="390"/>
      <c r="K312" s="240"/>
      <c r="L312" s="240"/>
      <c r="M312" s="240"/>
      <c r="N312" s="240"/>
      <c r="O312" s="240"/>
      <c r="P312" s="240"/>
      <c r="Q312" s="240"/>
      <c r="R312" s="240"/>
      <c r="S312" s="240"/>
      <c r="T312" s="240"/>
    </row>
    <row r="313" spans="1:20" x14ac:dyDescent="0.35">
      <c r="A313" s="18"/>
      <c r="C313" s="398"/>
      <c r="D313" s="399"/>
      <c r="E313" s="400"/>
      <c r="F313" s="399"/>
      <c r="G313" s="401"/>
      <c r="H313" s="399"/>
      <c r="I313" s="400"/>
      <c r="J313" s="240"/>
      <c r="K313" s="240"/>
      <c r="L313" s="240"/>
      <c r="M313" s="240"/>
      <c r="N313" s="240"/>
      <c r="O313" s="240"/>
      <c r="P313" s="240"/>
      <c r="Q313" s="240"/>
      <c r="R313" s="240"/>
      <c r="S313" s="240"/>
      <c r="T313" s="240"/>
    </row>
    <row r="314" spans="1:20" ht="18.5" x14ac:dyDescent="0.45">
      <c r="A314" s="283" t="s">
        <v>3214</v>
      </c>
      <c r="B314" s="284"/>
      <c r="C314" s="402"/>
      <c r="D314" s="402"/>
      <c r="E314" s="402"/>
      <c r="F314" s="402"/>
      <c r="G314" s="402"/>
      <c r="H314" s="402"/>
      <c r="I314" s="402"/>
      <c r="J314" s="240"/>
      <c r="K314" s="240"/>
      <c r="L314" s="240"/>
      <c r="M314" s="240"/>
      <c r="N314" s="240"/>
      <c r="O314" s="240"/>
      <c r="P314" s="240"/>
      <c r="Q314" s="240"/>
      <c r="R314" s="240"/>
      <c r="S314" s="240"/>
      <c r="T314" s="240"/>
    </row>
    <row r="315" spans="1:20" x14ac:dyDescent="0.35">
      <c r="C315" s="1"/>
      <c r="D315" s="1"/>
      <c r="E315" s="1"/>
      <c r="F315" s="1"/>
      <c r="G315" s="1"/>
      <c r="H315" s="1"/>
      <c r="I315" s="1"/>
      <c r="J315" s="240"/>
      <c r="K315" s="240"/>
      <c r="L315" s="240"/>
      <c r="M315" s="240"/>
      <c r="N315" s="240"/>
      <c r="O315" s="240"/>
      <c r="P315" s="240"/>
      <c r="Q315" s="240"/>
      <c r="R315" s="240"/>
      <c r="S315" s="240"/>
      <c r="T315" s="240"/>
    </row>
    <row r="316" spans="1:20" x14ac:dyDescent="0.35">
      <c r="A316" s="392" t="s">
        <v>3215</v>
      </c>
      <c r="C316" s="393" t="s">
        <v>599</v>
      </c>
      <c r="D316" s="394"/>
      <c r="E316" s="393" t="s">
        <v>3207</v>
      </c>
      <c r="F316" s="394"/>
      <c r="G316" s="393" t="s">
        <v>3208</v>
      </c>
      <c r="H316" s="394"/>
      <c r="I316" s="393" t="s">
        <v>3207</v>
      </c>
      <c r="J316" s="240"/>
      <c r="K316" s="240"/>
      <c r="L316" s="240"/>
      <c r="M316" s="240"/>
      <c r="N316" s="240"/>
      <c r="O316" s="240"/>
      <c r="P316" s="240"/>
      <c r="Q316" s="240"/>
      <c r="R316" s="240"/>
      <c r="S316" s="240"/>
      <c r="T316" s="240"/>
    </row>
    <row r="317" spans="1:20" x14ac:dyDescent="0.35">
      <c r="A317" s="181" t="s">
        <v>3216</v>
      </c>
      <c r="C317" s="375">
        <v>26659</v>
      </c>
      <c r="D317" s="377"/>
      <c r="E317" s="384">
        <v>9.6380010339728775E-2</v>
      </c>
      <c r="F317" s="377"/>
      <c r="G317" s="375">
        <v>5744680845.4999743</v>
      </c>
      <c r="H317" s="377"/>
      <c r="I317" s="384">
        <v>7.3442956065471368E-2</v>
      </c>
      <c r="J317" s="252"/>
      <c r="K317" s="240"/>
      <c r="L317" s="240"/>
      <c r="M317" s="240"/>
      <c r="N317" s="240"/>
      <c r="O317" s="240"/>
      <c r="P317" s="240"/>
      <c r="Q317" s="240"/>
      <c r="R317" s="240"/>
      <c r="S317" s="240"/>
      <c r="T317" s="240"/>
    </row>
    <row r="318" spans="1:20" x14ac:dyDescent="0.35">
      <c r="A318" s="181" t="s">
        <v>3217</v>
      </c>
      <c r="C318" s="375">
        <v>44808</v>
      </c>
      <c r="D318" s="377"/>
      <c r="E318" s="384">
        <v>0.16199390462142493</v>
      </c>
      <c r="F318" s="377"/>
      <c r="G318" s="375">
        <v>16929953477.159992</v>
      </c>
      <c r="H318" s="377"/>
      <c r="I318" s="384">
        <v>0.21644123718161412</v>
      </c>
      <c r="J318" s="252"/>
      <c r="K318" s="240"/>
      <c r="L318" s="240"/>
      <c r="M318" s="240"/>
      <c r="N318" s="240"/>
      <c r="O318" s="240"/>
      <c r="P318" s="240"/>
      <c r="Q318" s="240"/>
      <c r="R318" s="240"/>
      <c r="S318" s="240"/>
      <c r="T318" s="240"/>
    </row>
    <row r="319" spans="1:20" x14ac:dyDescent="0.35">
      <c r="A319" s="181" t="s">
        <v>3218</v>
      </c>
      <c r="C319" s="375">
        <v>4634</v>
      </c>
      <c r="D319" s="377"/>
      <c r="E319" s="384">
        <v>1.6753252856982752E-2</v>
      </c>
      <c r="F319" s="377"/>
      <c r="G319" s="375">
        <v>671310054.30999768</v>
      </c>
      <c r="H319" s="377"/>
      <c r="I319" s="384">
        <v>8.5823731815526799E-3</v>
      </c>
      <c r="J319" s="252"/>
      <c r="K319" s="240"/>
      <c r="L319" s="240"/>
      <c r="M319" s="240"/>
      <c r="N319" s="240"/>
      <c r="O319" s="240"/>
      <c r="P319" s="240"/>
      <c r="Q319" s="240"/>
      <c r="R319" s="240"/>
      <c r="S319" s="240"/>
      <c r="T319" s="240"/>
    </row>
    <row r="320" spans="1:20" x14ac:dyDescent="0.35">
      <c r="A320" s="181" t="s">
        <v>3219</v>
      </c>
      <c r="C320" s="375">
        <v>5524</v>
      </c>
      <c r="D320" s="377"/>
      <c r="E320" s="384">
        <v>1.9970860764344567E-2</v>
      </c>
      <c r="F320" s="377"/>
      <c r="G320" s="375">
        <v>557761022.94000208</v>
      </c>
      <c r="H320" s="377"/>
      <c r="I320" s="384">
        <v>7.1307039336925551E-3</v>
      </c>
      <c r="J320" s="240"/>
      <c r="K320" s="240"/>
      <c r="L320" s="240"/>
      <c r="M320" s="240"/>
      <c r="N320" s="240"/>
      <c r="O320" s="240"/>
      <c r="P320" s="240"/>
      <c r="Q320" s="240"/>
      <c r="R320" s="240"/>
      <c r="S320" s="240"/>
      <c r="T320" s="240"/>
    </row>
    <row r="321" spans="1:20" x14ac:dyDescent="0.35">
      <c r="A321" s="181" t="s">
        <v>3220</v>
      </c>
      <c r="C321" s="375">
        <v>5754</v>
      </c>
      <c r="D321" s="377"/>
      <c r="E321" s="384">
        <v>2.0802377414561663E-2</v>
      </c>
      <c r="F321" s="377"/>
      <c r="G321" s="375">
        <v>687569407.65999961</v>
      </c>
      <c r="H321" s="377"/>
      <c r="I321" s="384">
        <v>8.7902411216267701E-3</v>
      </c>
      <c r="J321" s="240"/>
      <c r="K321" s="240"/>
      <c r="L321" s="240"/>
      <c r="M321" s="240"/>
      <c r="N321" s="240"/>
      <c r="O321" s="240"/>
      <c r="P321" s="240"/>
      <c r="Q321" s="240"/>
      <c r="R321" s="240"/>
      <c r="S321" s="240"/>
      <c r="T321" s="240"/>
    </row>
    <row r="322" spans="1:20" x14ac:dyDescent="0.35">
      <c r="A322" s="181" t="s">
        <v>3221</v>
      </c>
      <c r="C322" s="375">
        <v>67</v>
      </c>
      <c r="D322" s="377"/>
      <c r="E322" s="384">
        <v>2.4222441549802426E-4</v>
      </c>
      <c r="F322" s="377"/>
      <c r="G322" s="375">
        <v>14721759.49</v>
      </c>
      <c r="H322" s="377"/>
      <c r="I322" s="384">
        <v>1.8821054894241137E-4</v>
      </c>
      <c r="J322" s="240"/>
      <c r="K322" s="240"/>
      <c r="L322" s="240"/>
      <c r="M322" s="240"/>
      <c r="N322" s="240"/>
      <c r="O322" s="240"/>
      <c r="P322" s="240"/>
      <c r="Q322" s="240"/>
      <c r="R322" s="240"/>
      <c r="S322" s="240"/>
      <c r="T322" s="240"/>
    </row>
    <row r="323" spans="1:20" x14ac:dyDescent="0.35">
      <c r="A323" s="181" t="s">
        <v>3222</v>
      </c>
      <c r="C323" s="375">
        <v>9025</v>
      </c>
      <c r="D323" s="377"/>
      <c r="E323" s="384">
        <v>3.2627990296562222E-2</v>
      </c>
      <c r="F323" s="377"/>
      <c r="G323" s="375">
        <v>1267059114.9599979</v>
      </c>
      <c r="H323" s="377"/>
      <c r="I323" s="384">
        <v>1.6198735737470406E-2</v>
      </c>
      <c r="J323" s="240"/>
      <c r="K323" s="240"/>
      <c r="L323" s="240"/>
      <c r="M323" s="240"/>
      <c r="N323" s="240"/>
      <c r="O323" s="240"/>
      <c r="P323" s="240"/>
      <c r="Q323" s="240"/>
      <c r="R323" s="240"/>
      <c r="S323" s="240"/>
      <c r="T323" s="240"/>
    </row>
    <row r="324" spans="1:20" x14ac:dyDescent="0.35">
      <c r="A324" s="403" t="s">
        <v>3223</v>
      </c>
      <c r="C324" s="375">
        <v>0</v>
      </c>
      <c r="D324" s="377"/>
      <c r="E324" s="384">
        <v>0</v>
      </c>
      <c r="F324" s="377"/>
      <c r="G324" s="375">
        <v>0</v>
      </c>
      <c r="H324" s="377"/>
      <c r="I324" s="384">
        <v>0</v>
      </c>
      <c r="J324" s="240"/>
      <c r="K324" s="240"/>
      <c r="L324" s="240"/>
      <c r="M324" s="240"/>
      <c r="N324" s="240"/>
      <c r="O324" s="240"/>
      <c r="P324" s="240"/>
      <c r="Q324" s="240"/>
      <c r="R324" s="240"/>
      <c r="S324" s="240"/>
      <c r="T324" s="240"/>
    </row>
    <row r="325" spans="1:20" x14ac:dyDescent="0.35">
      <c r="A325" s="181" t="s">
        <v>3224</v>
      </c>
      <c r="C325" s="375">
        <v>153789</v>
      </c>
      <c r="D325" s="377"/>
      <c r="E325" s="384">
        <v>0.55599180052277086</v>
      </c>
      <c r="F325" s="377"/>
      <c r="G325" s="375">
        <v>47141901479.609901</v>
      </c>
      <c r="H325" s="377"/>
      <c r="I325" s="384">
        <v>0.60268632711282355</v>
      </c>
      <c r="J325" s="240"/>
      <c r="K325" s="240"/>
      <c r="L325" s="240"/>
      <c r="M325" s="240"/>
      <c r="N325" s="240"/>
      <c r="O325" s="240"/>
      <c r="P325" s="240"/>
      <c r="Q325" s="240"/>
      <c r="R325" s="240"/>
      <c r="S325" s="240"/>
      <c r="T325" s="240"/>
    </row>
    <row r="326" spans="1:20" x14ac:dyDescent="0.35">
      <c r="A326" s="181" t="s">
        <v>3225</v>
      </c>
      <c r="C326" s="375">
        <v>1274</v>
      </c>
      <c r="D326" s="377"/>
      <c r="E326" s="384">
        <v>4.6058791842460136E-3</v>
      </c>
      <c r="F326" s="377"/>
      <c r="G326" s="375">
        <v>170469198.22999999</v>
      </c>
      <c r="H326" s="377"/>
      <c r="I326" s="384">
        <v>2.1793659513616357E-3</v>
      </c>
      <c r="J326" s="240"/>
      <c r="K326" s="240"/>
      <c r="L326" s="240"/>
      <c r="M326" s="240"/>
      <c r="N326" s="240"/>
      <c r="O326" s="240"/>
      <c r="P326" s="240"/>
      <c r="Q326" s="240"/>
      <c r="R326" s="240"/>
      <c r="S326" s="240"/>
      <c r="T326" s="240"/>
    </row>
    <row r="327" spans="1:20" x14ac:dyDescent="0.35">
      <c r="A327" s="181" t="s">
        <v>3226</v>
      </c>
      <c r="C327" s="375">
        <v>17785</v>
      </c>
      <c r="D327" s="377"/>
      <c r="E327" s="384">
        <v>6.4297928800483004E-2</v>
      </c>
      <c r="F327" s="377"/>
      <c r="G327" s="375">
        <v>3770199829.9400034</v>
      </c>
      <c r="H327" s="377"/>
      <c r="I327" s="384">
        <v>4.8200174720799904E-2</v>
      </c>
      <c r="J327" s="240"/>
      <c r="K327" s="240"/>
      <c r="L327" s="240"/>
      <c r="M327" s="240"/>
      <c r="N327" s="240"/>
      <c r="O327" s="240"/>
      <c r="P327" s="240"/>
      <c r="Q327" s="240"/>
      <c r="R327" s="240"/>
      <c r="S327" s="240"/>
      <c r="T327" s="240"/>
    </row>
    <row r="328" spans="1:20" x14ac:dyDescent="0.35">
      <c r="A328" s="181" t="s">
        <v>3227</v>
      </c>
      <c r="C328" s="375">
        <v>6812</v>
      </c>
      <c r="D328" s="377"/>
      <c r="E328" s="384">
        <v>2.4627354005560317E-2</v>
      </c>
      <c r="F328" s="377"/>
      <c r="G328" s="375">
        <v>1156205652.4399953</v>
      </c>
      <c r="H328" s="377"/>
      <c r="I328" s="384">
        <v>1.4781528028892585E-2</v>
      </c>
      <c r="J328" s="240"/>
      <c r="K328" s="240"/>
      <c r="L328" s="240"/>
      <c r="M328" s="240"/>
      <c r="N328" s="240"/>
      <c r="O328" s="240"/>
      <c r="P328" s="240"/>
      <c r="Q328" s="240"/>
      <c r="R328" s="240"/>
      <c r="S328" s="240"/>
      <c r="T328" s="240"/>
    </row>
    <row r="329" spans="1:20" x14ac:dyDescent="0.35">
      <c r="A329" s="181" t="s">
        <v>3228</v>
      </c>
      <c r="C329" s="375">
        <v>472</v>
      </c>
      <c r="D329" s="377"/>
      <c r="E329" s="384">
        <v>0</v>
      </c>
      <c r="F329" s="377"/>
      <c r="G329" s="375">
        <v>107798102.65000005</v>
      </c>
      <c r="H329" s="377"/>
      <c r="I329" s="384">
        <v>1.3781464157520292E-3</v>
      </c>
      <c r="J329" s="240"/>
      <c r="K329" s="240"/>
      <c r="L329" s="240"/>
      <c r="M329" s="240"/>
      <c r="N329" s="240"/>
      <c r="O329" s="240"/>
      <c r="P329" s="240"/>
      <c r="Q329" s="240"/>
      <c r="R329" s="240"/>
      <c r="S329" s="240"/>
      <c r="T329" s="240"/>
    </row>
    <row r="330" spans="1:20" x14ac:dyDescent="0.35">
      <c r="A330" s="404" t="s">
        <v>91</v>
      </c>
      <c r="B330" s="18"/>
      <c r="C330" s="395">
        <v>276603</v>
      </c>
      <c r="D330" s="396"/>
      <c r="E330" s="397">
        <v>1</v>
      </c>
      <c r="F330" s="396"/>
      <c r="G330" s="395">
        <v>78219629944.889862</v>
      </c>
      <c r="H330" s="396"/>
      <c r="I330" s="397">
        <v>1</v>
      </c>
      <c r="J330" s="240"/>
      <c r="K330" s="240"/>
      <c r="L330" s="240"/>
      <c r="M330" s="240"/>
      <c r="N330" s="240"/>
      <c r="O330" s="240"/>
      <c r="P330" s="240"/>
      <c r="Q330" s="240"/>
      <c r="R330" s="240"/>
      <c r="S330" s="240"/>
      <c r="T330" s="240"/>
    </row>
    <row r="331" spans="1:20" x14ac:dyDescent="0.35">
      <c r="C331" s="1"/>
      <c r="D331" s="1"/>
      <c r="E331" s="1"/>
      <c r="F331" s="1"/>
      <c r="G331" s="1"/>
      <c r="H331" s="1"/>
      <c r="I331" s="1"/>
      <c r="J331" s="240"/>
      <c r="K331" s="240"/>
      <c r="L331" s="240"/>
      <c r="M331" s="240"/>
      <c r="N331" s="240"/>
      <c r="O331" s="240"/>
      <c r="P331" s="240"/>
      <c r="Q331" s="240"/>
      <c r="R331" s="240"/>
      <c r="S331" s="240"/>
      <c r="T331" s="240"/>
    </row>
    <row r="332" spans="1:20" ht="18.5" x14ac:dyDescent="0.45">
      <c r="A332" s="283" t="s">
        <v>3229</v>
      </c>
      <c r="B332" s="284"/>
      <c r="C332" s="402"/>
      <c r="D332" s="402"/>
      <c r="E332" s="402"/>
      <c r="F332" s="402"/>
      <c r="G332" s="402"/>
      <c r="H332" s="402"/>
      <c r="I332" s="402"/>
      <c r="J332" s="240"/>
      <c r="K332" s="240"/>
      <c r="L332" s="240"/>
      <c r="M332" s="240"/>
      <c r="N332" s="240"/>
      <c r="O332" s="240"/>
      <c r="P332" s="240"/>
      <c r="Q332" s="240"/>
      <c r="R332" s="240"/>
      <c r="S332" s="240"/>
      <c r="T332" s="240"/>
    </row>
    <row r="333" spans="1:20" x14ac:dyDescent="0.35">
      <c r="C333" s="1"/>
      <c r="D333" s="1"/>
      <c r="E333" s="1"/>
      <c r="F333" s="1"/>
      <c r="G333" s="1"/>
      <c r="H333" s="1"/>
      <c r="I333" s="1"/>
      <c r="J333" s="240"/>
      <c r="K333" s="240"/>
      <c r="L333" s="240"/>
      <c r="M333" s="240"/>
      <c r="N333" s="240"/>
      <c r="O333" s="240"/>
      <c r="P333" s="240"/>
      <c r="Q333" s="240"/>
      <c r="R333" s="240"/>
      <c r="S333" s="240"/>
      <c r="T333" s="240"/>
    </row>
    <row r="334" spans="1:20" x14ac:dyDescent="0.35">
      <c r="A334" s="392" t="s">
        <v>3230</v>
      </c>
      <c r="C334" s="393" t="s">
        <v>599</v>
      </c>
      <c r="D334" s="394"/>
      <c r="E334" s="393" t="s">
        <v>3207</v>
      </c>
      <c r="F334" s="394"/>
      <c r="G334" s="393" t="s">
        <v>3208</v>
      </c>
      <c r="H334" s="394"/>
      <c r="I334" s="393" t="s">
        <v>3207</v>
      </c>
      <c r="J334" s="240"/>
      <c r="K334" s="240"/>
      <c r="L334" s="240"/>
      <c r="M334" s="240"/>
      <c r="N334" s="240"/>
      <c r="O334" s="240"/>
      <c r="P334" s="240"/>
      <c r="Q334" s="240"/>
      <c r="R334" s="240"/>
      <c r="S334" s="240"/>
      <c r="T334" s="240"/>
    </row>
    <row r="335" spans="1:20" x14ac:dyDescent="0.35">
      <c r="A335" s="181" t="s">
        <v>3231</v>
      </c>
      <c r="C335" s="375">
        <v>1056</v>
      </c>
      <c r="D335" s="377"/>
      <c r="E335" s="384">
        <v>3.8177460114315461E-3</v>
      </c>
      <c r="F335" s="377"/>
      <c r="G335" s="375">
        <v>218445866.37999973</v>
      </c>
      <c r="H335" s="377"/>
      <c r="I335" s="384">
        <v>2.7927243651485636E-3</v>
      </c>
      <c r="J335" s="390"/>
      <c r="K335" s="240"/>
      <c r="L335" s="240"/>
      <c r="M335" s="240"/>
      <c r="N335" s="240"/>
      <c r="O335" s="240"/>
      <c r="P335" s="240"/>
      <c r="Q335" s="240"/>
      <c r="R335" s="240"/>
      <c r="S335" s="240"/>
      <c r="T335" s="240"/>
    </row>
    <row r="336" spans="1:20" x14ac:dyDescent="0.35">
      <c r="A336" s="181" t="s">
        <v>3232</v>
      </c>
      <c r="C336" s="375">
        <v>1133</v>
      </c>
      <c r="D336" s="377"/>
      <c r="E336" s="384">
        <v>4.0961233247650969E-3</v>
      </c>
      <c r="F336" s="377"/>
      <c r="G336" s="375">
        <v>251125636.29999968</v>
      </c>
      <c r="H336" s="377"/>
      <c r="I336" s="384">
        <v>3.2105193603821701E-3</v>
      </c>
      <c r="J336" s="390"/>
      <c r="K336" s="240"/>
      <c r="L336" s="240"/>
      <c r="M336" s="240"/>
      <c r="N336" s="240"/>
      <c r="O336" s="240"/>
      <c r="P336" s="240"/>
      <c r="Q336" s="240"/>
      <c r="R336" s="240"/>
      <c r="S336" s="240"/>
      <c r="T336" s="240"/>
    </row>
    <row r="337" spans="1:20" x14ac:dyDescent="0.35">
      <c r="A337" s="181" t="s">
        <v>3233</v>
      </c>
      <c r="C337" s="375">
        <v>2038</v>
      </c>
      <c r="D337" s="377"/>
      <c r="E337" s="384">
        <v>7.3679605788802005E-3</v>
      </c>
      <c r="F337" s="377"/>
      <c r="G337" s="375">
        <v>493941492.75999969</v>
      </c>
      <c r="H337" s="377"/>
      <c r="I337" s="384">
        <v>6.3148022191872504E-3</v>
      </c>
      <c r="J337" s="390"/>
      <c r="K337" s="240"/>
      <c r="L337" s="240"/>
      <c r="M337" s="240"/>
      <c r="N337" s="240"/>
      <c r="O337" s="240"/>
      <c r="P337" s="240"/>
      <c r="Q337" s="240"/>
      <c r="R337" s="240"/>
      <c r="S337" s="240"/>
      <c r="T337" s="240"/>
    </row>
    <row r="338" spans="1:20" x14ac:dyDescent="0.35">
      <c r="A338" s="181" t="s">
        <v>3234</v>
      </c>
      <c r="C338" s="375">
        <v>6897</v>
      </c>
      <c r="D338" s="377"/>
      <c r="E338" s="384">
        <v>2.4934653637162286E-2</v>
      </c>
      <c r="F338" s="377"/>
      <c r="G338" s="375">
        <v>1882172793.3500075</v>
      </c>
      <c r="H338" s="377"/>
      <c r="I338" s="384">
        <v>2.4062665531351789E-2</v>
      </c>
      <c r="J338" s="390"/>
      <c r="K338" s="240"/>
      <c r="L338" s="240"/>
      <c r="M338" s="240"/>
      <c r="N338" s="240"/>
      <c r="O338" s="240"/>
      <c r="P338" s="240"/>
      <c r="Q338" s="240"/>
      <c r="R338" s="240"/>
      <c r="S338" s="240"/>
      <c r="T338" s="240"/>
    </row>
    <row r="339" spans="1:20" x14ac:dyDescent="0.35">
      <c r="A339" s="181" t="s">
        <v>3235</v>
      </c>
      <c r="C339" s="375">
        <v>19174</v>
      </c>
      <c r="D339" s="377"/>
      <c r="E339" s="384">
        <v>6.9319566309837571E-2</v>
      </c>
      <c r="F339" s="377"/>
      <c r="G339" s="375">
        <v>5305027328.9499912</v>
      </c>
      <c r="H339" s="377"/>
      <c r="I339" s="384">
        <v>6.7822199270025224E-2</v>
      </c>
      <c r="J339" s="390"/>
      <c r="K339" s="240"/>
      <c r="L339" s="240"/>
      <c r="M339" s="240"/>
      <c r="N339" s="240"/>
      <c r="O339" s="240"/>
      <c r="P339" s="240"/>
      <c r="Q339" s="240"/>
      <c r="R339" s="240"/>
      <c r="S339" s="240"/>
      <c r="T339" s="240"/>
    </row>
    <row r="340" spans="1:20" x14ac:dyDescent="0.35">
      <c r="A340" s="181" t="s">
        <v>3236</v>
      </c>
      <c r="C340" s="375">
        <v>36990</v>
      </c>
      <c r="D340" s="377"/>
      <c r="E340" s="384">
        <v>0.1337295690936107</v>
      </c>
      <c r="F340" s="377"/>
      <c r="G340" s="375">
        <v>10905022273.15011</v>
      </c>
      <c r="H340" s="377"/>
      <c r="I340" s="384">
        <v>0.13941541631983215</v>
      </c>
      <c r="J340" s="390"/>
      <c r="K340" s="240"/>
      <c r="L340" s="240"/>
      <c r="M340" s="240"/>
      <c r="N340" s="240"/>
      <c r="O340" s="240"/>
      <c r="P340" s="240"/>
      <c r="Q340" s="240"/>
      <c r="R340" s="240"/>
      <c r="S340" s="240"/>
      <c r="T340" s="240"/>
    </row>
    <row r="341" spans="1:20" x14ac:dyDescent="0.35">
      <c r="A341" s="181" t="s">
        <v>3237</v>
      </c>
      <c r="C341" s="375">
        <v>209315</v>
      </c>
      <c r="D341" s="377"/>
      <c r="E341" s="384">
        <v>0.75673438104431257</v>
      </c>
      <c r="F341" s="377"/>
      <c r="G341" s="375">
        <v>59163894554.000336</v>
      </c>
      <c r="H341" s="377"/>
      <c r="I341" s="384">
        <v>0.75638167293407288</v>
      </c>
      <c r="J341" s="390"/>
      <c r="K341" s="240"/>
      <c r="L341" s="240"/>
      <c r="M341" s="240"/>
      <c r="N341" s="240"/>
      <c r="O341" s="240"/>
      <c r="P341" s="240"/>
      <c r="Q341" s="240"/>
      <c r="R341" s="240"/>
      <c r="S341" s="240"/>
      <c r="T341" s="240"/>
    </row>
    <row r="342" spans="1:20" x14ac:dyDescent="0.35">
      <c r="A342" s="404" t="s">
        <v>91</v>
      </c>
      <c r="C342" s="395">
        <v>276603</v>
      </c>
      <c r="D342" s="396"/>
      <c r="E342" s="397">
        <v>1</v>
      </c>
      <c r="F342" s="396"/>
      <c r="G342" s="395">
        <v>78219629944.890442</v>
      </c>
      <c r="H342" s="396"/>
      <c r="I342" s="397">
        <v>1</v>
      </c>
      <c r="J342" s="390"/>
      <c r="K342" s="240"/>
      <c r="L342" s="240"/>
      <c r="M342" s="240"/>
      <c r="N342" s="240"/>
      <c r="O342" s="240"/>
      <c r="P342" s="240"/>
      <c r="Q342" s="240"/>
      <c r="R342" s="240"/>
      <c r="S342" s="240"/>
      <c r="T342" s="240"/>
    </row>
    <row r="343" spans="1:20" x14ac:dyDescent="0.35">
      <c r="A343" s="404"/>
      <c r="C343" s="396"/>
      <c r="D343" s="396"/>
      <c r="E343" s="397"/>
      <c r="F343" s="396"/>
      <c r="G343" s="396"/>
      <c r="H343" s="396"/>
      <c r="I343" s="397"/>
      <c r="J343" s="390"/>
      <c r="K343" s="240"/>
      <c r="L343" s="240"/>
      <c r="M343" s="240"/>
      <c r="N343" s="240"/>
      <c r="O343" s="240"/>
      <c r="P343" s="240"/>
      <c r="Q343" s="240"/>
      <c r="R343" s="240"/>
      <c r="S343" s="240"/>
      <c r="T343" s="240"/>
    </row>
    <row r="344" spans="1:20" ht="14.5" customHeight="1" x14ac:dyDescent="0.35">
      <c r="A344" s="499" t="s">
        <v>3467</v>
      </c>
      <c r="B344" s="499"/>
      <c r="C344" s="499"/>
      <c r="D344" s="499"/>
      <c r="E344" s="499"/>
      <c r="F344" s="499"/>
      <c r="G344" s="499"/>
      <c r="H344" s="499"/>
      <c r="I344" s="499"/>
      <c r="J344" s="240"/>
      <c r="K344" s="240"/>
      <c r="L344" s="240"/>
      <c r="M344" s="240"/>
      <c r="N344" s="240"/>
      <c r="O344" s="240"/>
      <c r="P344" s="240"/>
      <c r="Q344" s="240"/>
      <c r="R344" s="240"/>
      <c r="S344" s="240"/>
      <c r="T344" s="240"/>
    </row>
    <row r="345" spans="1:20" ht="14.5" customHeight="1" x14ac:dyDescent="0.35">
      <c r="A345" s="499" t="s">
        <v>3468</v>
      </c>
      <c r="B345" s="499"/>
      <c r="C345" s="499"/>
      <c r="D345" s="499"/>
      <c r="E345" s="499"/>
      <c r="F345" s="499"/>
      <c r="G345" s="499"/>
      <c r="H345" s="499"/>
      <c r="I345" s="499"/>
      <c r="J345" s="405"/>
      <c r="K345" s="405"/>
      <c r="L345" s="405"/>
      <c r="M345" s="405"/>
      <c r="N345" s="405"/>
      <c r="O345" s="405"/>
      <c r="P345" s="405"/>
      <c r="Q345" s="405"/>
      <c r="R345" s="405"/>
      <c r="S345" s="405"/>
      <c r="T345" s="405"/>
    </row>
    <row r="346" spans="1:20" ht="14.5" customHeight="1" x14ac:dyDescent="0.35">
      <c r="A346" s="499" t="s">
        <v>3469</v>
      </c>
      <c r="B346" s="499"/>
      <c r="C346" s="499"/>
      <c r="D346" s="499"/>
      <c r="E346" s="499"/>
      <c r="F346" s="499"/>
      <c r="G346" s="499"/>
      <c r="H346" s="499"/>
      <c r="I346" s="499"/>
      <c r="J346" s="405"/>
      <c r="K346" s="405"/>
      <c r="L346" s="405"/>
      <c r="M346" s="405"/>
      <c r="N346" s="405"/>
      <c r="O346" s="405"/>
      <c r="P346" s="405"/>
      <c r="Q346" s="405"/>
      <c r="R346" s="405"/>
      <c r="S346" s="405"/>
      <c r="T346" s="405"/>
    </row>
    <row r="347" spans="1:20" ht="14.5" customHeight="1" x14ac:dyDescent="0.35">
      <c r="A347" s="499" t="s">
        <v>3470</v>
      </c>
      <c r="B347" s="499"/>
      <c r="C347" s="499"/>
      <c r="D347" s="499"/>
      <c r="E347" s="499"/>
      <c r="F347" s="499"/>
      <c r="G347" s="499"/>
      <c r="H347" s="499"/>
      <c r="I347" s="499"/>
      <c r="J347" s="406"/>
      <c r="K347" s="406"/>
      <c r="L347" s="406"/>
      <c r="M347" s="406"/>
      <c r="N347" s="406"/>
      <c r="O347" s="406"/>
      <c r="P347" s="406"/>
      <c r="Q347" s="406"/>
      <c r="R347" s="406"/>
      <c r="S347" s="406"/>
      <c r="T347" s="406"/>
    </row>
    <row r="348" spans="1:20" ht="14.5" customHeight="1" x14ac:dyDescent="0.35">
      <c r="A348" s="499" t="s">
        <v>3471</v>
      </c>
      <c r="B348" s="499"/>
      <c r="C348" s="499"/>
      <c r="D348" s="499"/>
      <c r="E348" s="499"/>
      <c r="F348" s="499"/>
      <c r="G348" s="499"/>
      <c r="H348" s="499"/>
      <c r="I348" s="499"/>
      <c r="J348" s="406"/>
      <c r="K348" s="406"/>
      <c r="L348" s="406"/>
      <c r="M348" s="406"/>
      <c r="N348" s="406"/>
      <c r="O348" s="406"/>
      <c r="P348" s="406"/>
      <c r="Q348" s="406"/>
      <c r="R348" s="406"/>
      <c r="S348" s="406"/>
      <c r="T348" s="406"/>
    </row>
    <row r="349" spans="1:20" x14ac:dyDescent="0.35">
      <c r="A349" s="499" t="s">
        <v>3472</v>
      </c>
      <c r="B349" s="499"/>
      <c r="C349" s="499"/>
      <c r="D349" s="499"/>
      <c r="E349" s="499"/>
      <c r="F349" s="499"/>
      <c r="G349" s="499"/>
      <c r="H349" s="499"/>
      <c r="I349" s="499"/>
      <c r="J349" s="406"/>
      <c r="K349" s="406"/>
      <c r="L349" s="406"/>
      <c r="M349" s="406"/>
      <c r="N349" s="406"/>
      <c r="O349" s="406"/>
      <c r="P349" s="406"/>
      <c r="Q349" s="406"/>
      <c r="R349" s="406"/>
      <c r="S349" s="406"/>
      <c r="T349" s="406"/>
    </row>
    <row r="350" spans="1:20" x14ac:dyDescent="0.35">
      <c r="A350" s="499"/>
      <c r="B350" s="499"/>
      <c r="C350" s="499"/>
      <c r="D350" s="499"/>
      <c r="E350" s="499"/>
      <c r="F350" s="499"/>
      <c r="G350" s="499"/>
      <c r="H350" s="499"/>
      <c r="I350" s="499"/>
      <c r="J350" s="406"/>
      <c r="K350" s="406"/>
      <c r="L350" s="406"/>
      <c r="M350" s="406"/>
      <c r="N350" s="406"/>
      <c r="O350" s="406"/>
      <c r="P350" s="406"/>
      <c r="Q350" s="406"/>
      <c r="R350" s="406"/>
      <c r="S350" s="406"/>
      <c r="T350" s="406"/>
    </row>
    <row r="351" spans="1:20" x14ac:dyDescent="0.35">
      <c r="A351" s="240"/>
      <c r="B351" s="240"/>
      <c r="C351" s="240"/>
      <c r="D351" s="240"/>
      <c r="E351" s="240"/>
      <c r="F351" s="240"/>
      <c r="G351" s="240"/>
      <c r="H351" s="240"/>
      <c r="I351" s="240"/>
      <c r="J351" s="240"/>
      <c r="K351" s="240"/>
      <c r="L351" s="240"/>
      <c r="M351" s="240"/>
      <c r="N351" s="240"/>
      <c r="O351" s="240"/>
      <c r="P351" s="240"/>
      <c r="Q351" s="240"/>
      <c r="R351" s="240"/>
      <c r="S351" s="240"/>
      <c r="T351" s="240"/>
    </row>
    <row r="352" spans="1:20" ht="18.5" x14ac:dyDescent="0.45">
      <c r="A352" s="283" t="s">
        <v>3238</v>
      </c>
      <c r="B352" s="284"/>
      <c r="C352" s="284"/>
      <c r="D352" s="284"/>
      <c r="E352" s="284"/>
      <c r="F352" s="284"/>
      <c r="G352" s="284"/>
      <c r="H352" s="284"/>
      <c r="I352" s="284"/>
      <c r="J352" s="240"/>
      <c r="K352" s="240"/>
      <c r="L352" s="240"/>
      <c r="M352" s="240"/>
      <c r="N352" s="240"/>
      <c r="O352" s="240"/>
      <c r="P352" s="240"/>
      <c r="Q352" s="240"/>
      <c r="R352" s="240"/>
      <c r="S352" s="240"/>
      <c r="T352" s="240"/>
    </row>
    <row r="353" spans="1:20" ht="18.5" x14ac:dyDescent="0.45">
      <c r="A353" s="341"/>
      <c r="J353" s="240"/>
      <c r="K353" s="240"/>
      <c r="L353" s="240"/>
      <c r="M353" s="240"/>
      <c r="N353" s="240"/>
      <c r="O353" s="240"/>
      <c r="P353" s="240"/>
      <c r="Q353" s="240"/>
      <c r="R353" s="240"/>
      <c r="S353" s="240"/>
      <c r="T353" s="240"/>
    </row>
    <row r="354" spans="1:20" x14ac:dyDescent="0.35">
      <c r="A354" s="392" t="s">
        <v>3002</v>
      </c>
      <c r="B354" s="407"/>
      <c r="C354" s="393" t="s">
        <v>599</v>
      </c>
      <c r="D354" s="394"/>
      <c r="E354" s="393" t="s">
        <v>3207</v>
      </c>
      <c r="F354" s="394"/>
      <c r="G354" s="393" t="s">
        <v>3208</v>
      </c>
      <c r="H354" s="394"/>
      <c r="I354" s="393" t="s">
        <v>3207</v>
      </c>
      <c r="J354" s="240"/>
      <c r="K354" s="240"/>
      <c r="L354" s="240"/>
      <c r="M354" s="240"/>
      <c r="N354" s="240"/>
      <c r="O354" s="240"/>
      <c r="P354" s="240"/>
      <c r="Q354" s="240"/>
      <c r="R354" s="240"/>
      <c r="S354" s="240"/>
      <c r="T354" s="240"/>
    </row>
    <row r="355" spans="1:20" x14ac:dyDescent="0.35">
      <c r="A355" s="181" t="s">
        <v>3003</v>
      </c>
      <c r="C355" s="408">
        <v>189557</v>
      </c>
      <c r="E355" s="409">
        <v>0.68530348550088027</v>
      </c>
      <c r="G355" s="408">
        <v>44804564076.899933</v>
      </c>
      <c r="I355" s="409">
        <v>0.57280460299374036</v>
      </c>
      <c r="J355" s="240"/>
      <c r="K355" s="240"/>
      <c r="L355" s="240"/>
      <c r="M355" s="240"/>
      <c r="N355" s="240"/>
      <c r="O355" s="240"/>
      <c r="P355" s="240"/>
      <c r="Q355" s="240"/>
      <c r="R355" s="240"/>
      <c r="S355" s="240"/>
      <c r="T355" s="240"/>
    </row>
    <row r="356" spans="1:20" x14ac:dyDescent="0.35">
      <c r="A356" s="181" t="s">
        <v>3239</v>
      </c>
      <c r="C356" s="408">
        <v>87046</v>
      </c>
      <c r="E356" s="409">
        <v>0.31469651449911967</v>
      </c>
      <c r="G356" s="408">
        <v>33415065867.989948</v>
      </c>
      <c r="I356" s="409">
        <v>0.42719539700625969</v>
      </c>
      <c r="J356" s="240"/>
      <c r="K356" s="240"/>
      <c r="L356" s="240"/>
      <c r="M356" s="240"/>
      <c r="N356" s="240"/>
      <c r="O356" s="240"/>
      <c r="P356" s="240"/>
      <c r="Q356" s="240"/>
      <c r="R356" s="240"/>
      <c r="S356" s="240"/>
      <c r="T356" s="240"/>
    </row>
    <row r="357" spans="1:20" x14ac:dyDescent="0.35">
      <c r="A357" s="18" t="s">
        <v>91</v>
      </c>
      <c r="B357" s="18"/>
      <c r="C357" s="396">
        <v>276603</v>
      </c>
      <c r="D357" s="396"/>
      <c r="E357" s="397">
        <v>1</v>
      </c>
      <c r="F357" s="396"/>
      <c r="G357" s="396">
        <v>78219629944.889877</v>
      </c>
      <c r="H357" s="396"/>
      <c r="I357" s="397">
        <v>1</v>
      </c>
      <c r="J357" s="240"/>
      <c r="K357" s="240"/>
      <c r="L357" s="240"/>
      <c r="M357" s="240"/>
      <c r="N357" s="240"/>
      <c r="O357" s="240"/>
      <c r="P357" s="240"/>
      <c r="Q357" s="240"/>
      <c r="R357" s="240"/>
      <c r="S357" s="240"/>
      <c r="T357" s="240"/>
    </row>
    <row r="358" spans="1:20" x14ac:dyDescent="0.35">
      <c r="C358" s="410"/>
      <c r="D358" s="410"/>
      <c r="E358" s="411"/>
      <c r="F358" s="410"/>
      <c r="G358" s="410"/>
      <c r="H358" s="410"/>
      <c r="I358" s="411"/>
      <c r="J358" s="240"/>
      <c r="K358" s="240"/>
      <c r="L358" s="240"/>
      <c r="M358" s="240"/>
      <c r="N358" s="240"/>
      <c r="O358" s="240"/>
      <c r="P358" s="240"/>
      <c r="Q358" s="240"/>
      <c r="R358" s="240"/>
      <c r="S358" s="240"/>
      <c r="T358" s="240"/>
    </row>
    <row r="359" spans="1:20" ht="18.5" x14ac:dyDescent="0.45">
      <c r="A359" s="283" t="s">
        <v>3240</v>
      </c>
      <c r="B359" s="284"/>
      <c r="C359" s="402"/>
      <c r="D359" s="402"/>
      <c r="E359" s="412"/>
      <c r="F359" s="402"/>
      <c r="G359" s="402"/>
      <c r="H359" s="402"/>
      <c r="I359" s="412"/>
      <c r="J359" s="240"/>
      <c r="K359" s="240"/>
      <c r="L359" s="240"/>
      <c r="M359" s="240"/>
      <c r="N359" s="240"/>
      <c r="O359" s="240"/>
      <c r="P359" s="240"/>
      <c r="Q359" s="240"/>
      <c r="R359" s="240"/>
      <c r="S359" s="240"/>
      <c r="T359" s="240"/>
    </row>
    <row r="360" spans="1:20" ht="18.5" x14ac:dyDescent="0.45">
      <c r="A360" s="341"/>
      <c r="C360" s="1"/>
      <c r="D360" s="1"/>
      <c r="E360" s="413"/>
      <c r="F360" s="1"/>
      <c r="G360" s="1"/>
      <c r="H360" s="1"/>
      <c r="I360" s="413"/>
      <c r="J360" s="240"/>
      <c r="K360" s="240"/>
      <c r="L360" s="240"/>
      <c r="M360" s="240"/>
      <c r="N360" s="240"/>
      <c r="O360" s="240"/>
      <c r="P360" s="240"/>
      <c r="Q360" s="240"/>
      <c r="R360" s="240"/>
      <c r="S360" s="240"/>
      <c r="T360" s="240"/>
    </row>
    <row r="361" spans="1:20" x14ac:dyDescent="0.35">
      <c r="A361" s="392" t="s">
        <v>3241</v>
      </c>
      <c r="C361" s="393" t="s">
        <v>599</v>
      </c>
      <c r="D361" s="394"/>
      <c r="E361" s="414" t="s">
        <v>3207</v>
      </c>
      <c r="F361" s="394"/>
      <c r="G361" s="393" t="s">
        <v>3208</v>
      </c>
      <c r="H361" s="394"/>
      <c r="I361" s="414" t="s">
        <v>3207</v>
      </c>
      <c r="J361" s="240"/>
      <c r="K361" s="240"/>
      <c r="L361" s="240"/>
      <c r="M361" s="240"/>
      <c r="N361" s="240"/>
      <c r="O361" s="240"/>
      <c r="P361" s="240"/>
      <c r="Q361" s="240"/>
      <c r="R361" s="240"/>
      <c r="S361" s="240"/>
      <c r="T361" s="240"/>
    </row>
    <row r="362" spans="1:20" x14ac:dyDescent="0.35">
      <c r="A362" s="192" t="s">
        <v>3242</v>
      </c>
      <c r="C362" s="408">
        <v>208407</v>
      </c>
      <c r="E362" s="409">
        <v>0.75345169792084687</v>
      </c>
      <c r="G362" s="408">
        <v>51923273022.580048</v>
      </c>
      <c r="I362" s="409">
        <v>0.66381384134855359</v>
      </c>
      <c r="J362" s="240"/>
      <c r="K362" s="240"/>
      <c r="L362" s="240"/>
      <c r="M362" s="240"/>
      <c r="N362" s="240"/>
      <c r="O362" s="240"/>
      <c r="P362" s="240"/>
      <c r="Q362" s="240"/>
      <c r="R362" s="240"/>
      <c r="S362" s="240"/>
      <c r="T362" s="240"/>
    </row>
    <row r="363" spans="1:20" x14ac:dyDescent="0.35">
      <c r="A363" s="192" t="s">
        <v>3243</v>
      </c>
      <c r="C363" s="408">
        <v>68196</v>
      </c>
      <c r="E363" s="409">
        <v>0.24654830207915315</v>
      </c>
      <c r="G363" s="408">
        <v>26296356922.310345</v>
      </c>
      <c r="I363" s="409">
        <v>0.33618615865144635</v>
      </c>
      <c r="J363" s="240"/>
      <c r="K363" s="240"/>
      <c r="L363" s="240"/>
      <c r="M363" s="240"/>
      <c r="N363" s="240"/>
      <c r="O363" s="240"/>
      <c r="P363" s="240"/>
      <c r="Q363" s="240"/>
      <c r="R363" s="240"/>
      <c r="S363" s="240"/>
      <c r="T363" s="240"/>
    </row>
    <row r="364" spans="1:20" x14ac:dyDescent="0.35">
      <c r="A364" s="18" t="s">
        <v>91</v>
      </c>
      <c r="C364" s="396">
        <v>276603</v>
      </c>
      <c r="D364" s="396"/>
      <c r="E364" s="397">
        <v>1</v>
      </c>
      <c r="F364" s="396"/>
      <c r="G364" s="396">
        <v>78219629944.890396</v>
      </c>
      <c r="H364" s="396"/>
      <c r="I364" s="397">
        <v>1</v>
      </c>
      <c r="J364" s="240"/>
      <c r="K364" s="240"/>
      <c r="L364" s="240"/>
      <c r="M364" s="240"/>
      <c r="N364" s="240"/>
      <c r="O364" s="240"/>
      <c r="P364" s="240"/>
      <c r="Q364" s="240"/>
      <c r="R364" s="240"/>
      <c r="S364" s="240"/>
      <c r="T364" s="240"/>
    </row>
    <row r="365" spans="1:20" x14ac:dyDescent="0.35">
      <c r="C365" s="399"/>
      <c r="D365" s="399"/>
      <c r="E365" s="415"/>
      <c r="F365" s="399"/>
      <c r="G365" s="399"/>
      <c r="H365" s="399"/>
      <c r="I365" s="415"/>
      <c r="J365" s="240"/>
      <c r="K365" s="240"/>
      <c r="L365" s="240"/>
      <c r="M365" s="240"/>
      <c r="N365" s="240"/>
      <c r="O365" s="240"/>
      <c r="P365" s="240"/>
      <c r="Q365" s="240"/>
      <c r="R365" s="240"/>
      <c r="S365" s="240"/>
      <c r="T365" s="240"/>
    </row>
    <row r="366" spans="1:20" ht="18.5" x14ac:dyDescent="0.45">
      <c r="A366" s="283" t="s">
        <v>3244</v>
      </c>
      <c r="B366" s="284"/>
      <c r="C366" s="402"/>
      <c r="D366" s="402"/>
      <c r="E366" s="412"/>
      <c r="F366" s="402"/>
      <c r="G366" s="402"/>
      <c r="H366" s="402"/>
      <c r="I366" s="412"/>
      <c r="J366" s="240"/>
      <c r="K366" s="240"/>
      <c r="L366" s="240"/>
      <c r="M366" s="240"/>
      <c r="N366" s="240"/>
      <c r="O366" s="240"/>
      <c r="P366" s="240"/>
      <c r="Q366" s="240"/>
      <c r="R366" s="240"/>
      <c r="S366" s="240"/>
      <c r="T366" s="240"/>
    </row>
    <row r="367" spans="1:20" ht="18.5" x14ac:dyDescent="0.45">
      <c r="A367" s="341"/>
      <c r="C367" s="1"/>
      <c r="D367" s="1"/>
      <c r="E367" s="413"/>
      <c r="F367" s="1"/>
      <c r="G367" s="1"/>
      <c r="H367" s="1"/>
      <c r="I367" s="413"/>
      <c r="J367" s="240"/>
      <c r="K367" s="240"/>
      <c r="L367" s="240"/>
      <c r="M367" s="240"/>
      <c r="N367" s="240"/>
      <c r="O367" s="240"/>
      <c r="P367" s="240"/>
      <c r="Q367" s="240"/>
      <c r="R367" s="240"/>
      <c r="S367" s="240"/>
      <c r="T367" s="240"/>
    </row>
    <row r="368" spans="1:20" x14ac:dyDescent="0.35">
      <c r="A368" s="392" t="s">
        <v>3245</v>
      </c>
      <c r="B368" s="407"/>
      <c r="C368" s="393" t="s">
        <v>599</v>
      </c>
      <c r="D368" s="394"/>
      <c r="E368" s="414" t="s">
        <v>3207</v>
      </c>
      <c r="F368" s="394"/>
      <c r="G368" s="393" t="s">
        <v>3208</v>
      </c>
      <c r="H368" s="394"/>
      <c r="I368" s="414" t="s">
        <v>3207</v>
      </c>
      <c r="J368" s="240"/>
      <c r="K368" s="240"/>
      <c r="L368" s="240"/>
      <c r="M368" s="240"/>
      <c r="N368" s="240"/>
      <c r="O368" s="240"/>
      <c r="P368" s="240"/>
      <c r="Q368" s="240"/>
      <c r="R368" s="240"/>
      <c r="S368" s="240"/>
      <c r="T368" s="240"/>
    </row>
    <row r="369" spans="1:20" x14ac:dyDescent="0.35">
      <c r="A369" s="192" t="s">
        <v>3246</v>
      </c>
      <c r="C369" s="408">
        <v>52287</v>
      </c>
      <c r="E369" s="409">
        <v>0.18903265691261484</v>
      </c>
      <c r="G369" s="408">
        <v>16627953701.520056</v>
      </c>
      <c r="I369" s="409">
        <v>0.21258031664475222</v>
      </c>
      <c r="J369" s="240"/>
      <c r="K369" s="240"/>
      <c r="L369" s="240"/>
      <c r="M369" s="240"/>
      <c r="N369" s="240"/>
      <c r="O369" s="240"/>
      <c r="P369" s="240"/>
      <c r="Q369" s="240"/>
      <c r="R369" s="240"/>
      <c r="S369" s="240"/>
      <c r="T369" s="240"/>
    </row>
    <row r="370" spans="1:20" x14ac:dyDescent="0.35">
      <c r="A370" s="181" t="s">
        <v>3247</v>
      </c>
      <c r="C370" s="408">
        <v>224316</v>
      </c>
      <c r="E370" s="409">
        <v>0.81096734308738516</v>
      </c>
      <c r="G370" s="408">
        <v>61591676243.369926</v>
      </c>
      <c r="I370" s="409">
        <v>0.7874196833552477</v>
      </c>
      <c r="J370" s="240"/>
      <c r="K370" s="240"/>
      <c r="L370" s="240"/>
      <c r="M370" s="240"/>
      <c r="N370" s="240"/>
      <c r="O370" s="240"/>
      <c r="P370" s="240"/>
      <c r="Q370" s="240"/>
      <c r="R370" s="240"/>
      <c r="S370" s="240"/>
      <c r="T370" s="240"/>
    </row>
    <row r="371" spans="1:20" x14ac:dyDescent="0.35">
      <c r="A371" s="18" t="s">
        <v>91</v>
      </c>
      <c r="C371" s="396">
        <v>276603</v>
      </c>
      <c r="D371" s="396"/>
      <c r="E371" s="397">
        <v>1</v>
      </c>
      <c r="F371" s="396"/>
      <c r="G371" s="396">
        <v>78219629944.889984</v>
      </c>
      <c r="H371" s="396"/>
      <c r="I371" s="397">
        <v>0.99999999999999989</v>
      </c>
      <c r="J371" s="240"/>
      <c r="K371" s="240"/>
      <c r="L371" s="240"/>
      <c r="M371" s="240"/>
      <c r="N371" s="240"/>
      <c r="O371" s="240"/>
      <c r="P371" s="240"/>
      <c r="Q371" s="240"/>
      <c r="R371" s="240"/>
      <c r="S371" s="240"/>
      <c r="T371" s="240"/>
    </row>
    <row r="372" spans="1:20" x14ac:dyDescent="0.35">
      <c r="C372" s="410"/>
      <c r="D372" s="410"/>
      <c r="E372" s="410"/>
      <c r="F372" s="410"/>
      <c r="G372" s="410"/>
      <c r="H372" s="410"/>
      <c r="I372" s="410"/>
      <c r="J372" s="240"/>
      <c r="K372" s="240"/>
      <c r="L372" s="240"/>
      <c r="M372" s="240"/>
      <c r="N372" s="240"/>
      <c r="O372" s="240"/>
      <c r="P372" s="240"/>
      <c r="Q372" s="240"/>
      <c r="R372" s="240"/>
      <c r="S372" s="240"/>
      <c r="T372" s="240"/>
    </row>
    <row r="373" spans="1:20" ht="18.5" x14ac:dyDescent="0.45">
      <c r="A373" s="283" t="s">
        <v>3248</v>
      </c>
      <c r="B373" s="284"/>
      <c r="C373" s="402"/>
      <c r="D373" s="402"/>
      <c r="E373" s="402"/>
      <c r="F373" s="402"/>
      <c r="G373" s="402"/>
      <c r="H373" s="402"/>
      <c r="I373" s="402"/>
      <c r="J373" s="240"/>
      <c r="K373" s="240"/>
      <c r="L373" s="240"/>
      <c r="M373" s="240"/>
      <c r="N373" s="240"/>
      <c r="O373" s="240"/>
      <c r="P373" s="240"/>
      <c r="Q373" s="240"/>
      <c r="R373" s="240"/>
      <c r="S373" s="240"/>
      <c r="T373" s="240"/>
    </row>
    <row r="374" spans="1:20" x14ac:dyDescent="0.35">
      <c r="C374" s="1"/>
      <c r="D374" s="1"/>
      <c r="E374" s="1"/>
      <c r="F374" s="1"/>
      <c r="G374" s="1"/>
      <c r="H374" s="1"/>
      <c r="I374" s="1"/>
      <c r="J374" s="240"/>
      <c r="K374" s="240"/>
      <c r="L374" s="240"/>
      <c r="M374" s="240"/>
      <c r="N374" s="240"/>
      <c r="O374" s="240"/>
      <c r="P374" s="240"/>
      <c r="Q374" s="240"/>
      <c r="R374" s="240"/>
      <c r="S374" s="240"/>
      <c r="T374" s="240"/>
    </row>
    <row r="375" spans="1:20" x14ac:dyDescent="0.35">
      <c r="A375" s="392" t="s">
        <v>3249</v>
      </c>
      <c r="B375" s="407"/>
      <c r="C375" s="393" t="s">
        <v>599</v>
      </c>
      <c r="D375" s="394"/>
      <c r="E375" s="393" t="s">
        <v>3207</v>
      </c>
      <c r="F375" s="394"/>
      <c r="G375" s="393" t="s">
        <v>3208</v>
      </c>
      <c r="H375" s="394"/>
      <c r="I375" s="393" t="s">
        <v>3207</v>
      </c>
      <c r="J375" s="240"/>
      <c r="K375" s="240"/>
      <c r="L375" s="240"/>
      <c r="M375" s="240"/>
      <c r="N375" s="240"/>
      <c r="O375" s="240"/>
      <c r="P375" s="240"/>
      <c r="Q375" s="240"/>
      <c r="R375" s="240"/>
      <c r="S375" s="240"/>
      <c r="T375" s="240"/>
    </row>
    <row r="376" spans="1:20" x14ac:dyDescent="0.35">
      <c r="A376" s="192" t="s">
        <v>3250</v>
      </c>
      <c r="B376" s="407"/>
      <c r="C376" s="408">
        <v>28425</v>
      </c>
      <c r="D376" s="394"/>
      <c r="E376" s="384">
        <v>0.10276461209748268</v>
      </c>
      <c r="F376" s="394"/>
      <c r="G376" s="408">
        <v>7130220317.4899502</v>
      </c>
      <c r="H376" s="394"/>
      <c r="I376" s="384">
        <v>9.1156405655633599E-2</v>
      </c>
      <c r="J376" s="240"/>
      <c r="K376" s="240"/>
      <c r="L376" s="240"/>
      <c r="M376" s="240"/>
      <c r="N376" s="240"/>
      <c r="O376" s="240"/>
      <c r="P376" s="240"/>
      <c r="Q376" s="240"/>
      <c r="R376" s="240"/>
      <c r="S376" s="240"/>
      <c r="T376" s="240"/>
    </row>
    <row r="377" spans="1:20" x14ac:dyDescent="0.35">
      <c r="A377" s="192" t="s">
        <v>3251</v>
      </c>
      <c r="C377" s="408">
        <v>42817</v>
      </c>
      <c r="D377" s="377"/>
      <c r="E377" s="384">
        <v>0.15479586266237169</v>
      </c>
      <c r="F377" s="377"/>
      <c r="G377" s="408">
        <v>10059952971.39999</v>
      </c>
      <c r="H377" s="377"/>
      <c r="I377" s="384">
        <v>0.12861161550480049</v>
      </c>
      <c r="J377" s="240"/>
      <c r="K377" s="240"/>
      <c r="L377" s="240"/>
      <c r="M377" s="240"/>
      <c r="N377" s="240"/>
      <c r="O377" s="240"/>
      <c r="P377" s="240"/>
      <c r="Q377" s="240"/>
      <c r="R377" s="240"/>
      <c r="S377" s="240"/>
      <c r="T377" s="240"/>
    </row>
    <row r="378" spans="1:20" x14ac:dyDescent="0.35">
      <c r="A378" s="192" t="s">
        <v>3252</v>
      </c>
      <c r="C378" s="408">
        <v>19057</v>
      </c>
      <c r="D378" s="377"/>
      <c r="E378" s="384">
        <v>6.8896577405161905E-2</v>
      </c>
      <c r="F378" s="377"/>
      <c r="G378" s="408">
        <v>4809285401.5399914</v>
      </c>
      <c r="H378" s="377"/>
      <c r="I378" s="384">
        <v>6.1484379367792802E-2</v>
      </c>
      <c r="J378" s="240"/>
      <c r="K378" s="240"/>
      <c r="L378" s="240"/>
      <c r="M378" s="240"/>
      <c r="N378" s="240"/>
      <c r="O378" s="240"/>
      <c r="P378" s="240"/>
      <c r="Q378" s="240"/>
      <c r="R378" s="240"/>
      <c r="S378" s="240"/>
      <c r="T378" s="240"/>
    </row>
    <row r="379" spans="1:20" x14ac:dyDescent="0.35">
      <c r="A379" s="192" t="s">
        <v>3253</v>
      </c>
      <c r="C379" s="408">
        <v>6240</v>
      </c>
      <c r="D379" s="377"/>
      <c r="E379" s="384">
        <v>2.2559408249368227E-2</v>
      </c>
      <c r="F379" s="377"/>
      <c r="G379" s="408">
        <v>1602461010.9500015</v>
      </c>
      <c r="H379" s="377"/>
      <c r="I379" s="384">
        <v>2.0486686169175435E-2</v>
      </c>
      <c r="J379" s="240"/>
      <c r="K379" s="240"/>
      <c r="L379" s="240"/>
      <c r="M379" s="240"/>
      <c r="N379" s="240"/>
      <c r="O379" s="240"/>
      <c r="P379" s="240"/>
      <c r="Q379" s="240"/>
      <c r="R379" s="240"/>
      <c r="S379" s="240"/>
      <c r="T379" s="240"/>
    </row>
    <row r="380" spans="1:20" x14ac:dyDescent="0.35">
      <c r="A380" s="192" t="s">
        <v>3254</v>
      </c>
      <c r="C380" s="408">
        <v>35198</v>
      </c>
      <c r="D380" s="377"/>
      <c r="E380" s="384">
        <v>0.12725096980148443</v>
      </c>
      <c r="F380" s="377"/>
      <c r="G380" s="408">
        <v>11845715813.150055</v>
      </c>
      <c r="H380" s="377"/>
      <c r="I380" s="384">
        <v>0.15144172660361585</v>
      </c>
      <c r="J380" s="240"/>
      <c r="K380" s="240"/>
      <c r="L380" s="240"/>
      <c r="M380" s="240"/>
      <c r="N380" s="240"/>
      <c r="O380" s="240"/>
      <c r="P380" s="240"/>
      <c r="Q380" s="240"/>
      <c r="R380" s="240"/>
      <c r="S380" s="240"/>
      <c r="T380" s="240"/>
    </row>
    <row r="381" spans="1:20" x14ac:dyDescent="0.35">
      <c r="A381" s="192" t="s">
        <v>3255</v>
      </c>
      <c r="C381" s="408">
        <v>61430</v>
      </c>
      <c r="D381" s="377"/>
      <c r="E381" s="384">
        <v>0.22208725140363625</v>
      </c>
      <c r="F381" s="377"/>
      <c r="G381" s="408">
        <v>20789498918.41013</v>
      </c>
      <c r="H381" s="377"/>
      <c r="I381" s="384">
        <v>0.26578365217346889</v>
      </c>
      <c r="J381" s="240"/>
      <c r="K381" s="240"/>
      <c r="L381" s="240"/>
      <c r="M381" s="240"/>
      <c r="N381" s="240"/>
      <c r="O381" s="240"/>
      <c r="P381" s="240"/>
      <c r="Q381" s="240"/>
      <c r="R381" s="240"/>
      <c r="S381" s="240"/>
      <c r="T381" s="240"/>
    </row>
    <row r="382" spans="1:20" x14ac:dyDescent="0.35">
      <c r="A382" s="192" t="s">
        <v>3256</v>
      </c>
      <c r="C382" s="408">
        <v>28046</v>
      </c>
      <c r="D382" s="377"/>
      <c r="E382" s="384">
        <v>0.10139441726951624</v>
      </c>
      <c r="F382" s="377"/>
      <c r="G382" s="408">
        <v>9644583372.3399906</v>
      </c>
      <c r="H382" s="377"/>
      <c r="I382" s="384">
        <v>0.12330131680672882</v>
      </c>
      <c r="J382" s="240"/>
      <c r="K382" s="240"/>
      <c r="L382" s="240"/>
      <c r="M382" s="240"/>
      <c r="N382" s="240"/>
      <c r="O382" s="240"/>
      <c r="P382" s="240"/>
      <c r="Q382" s="240"/>
      <c r="R382" s="240"/>
      <c r="S382" s="240"/>
      <c r="T382" s="240"/>
    </row>
    <row r="383" spans="1:20" x14ac:dyDescent="0.35">
      <c r="A383" s="192" t="s">
        <v>3257</v>
      </c>
      <c r="C383" s="408">
        <v>20485</v>
      </c>
      <c r="D383" s="377"/>
      <c r="E383" s="384">
        <v>7.4059211216075019E-2</v>
      </c>
      <c r="F383" s="377"/>
      <c r="G383" s="408">
        <v>5068310699.9400043</v>
      </c>
      <c r="H383" s="377"/>
      <c r="I383" s="384">
        <v>6.4795892073522945E-2</v>
      </c>
      <c r="J383" s="240"/>
      <c r="K383" s="240"/>
      <c r="L383" s="240"/>
      <c r="M383" s="240"/>
      <c r="N383" s="240"/>
      <c r="O383" s="240"/>
      <c r="P383" s="240"/>
      <c r="Q383" s="240"/>
      <c r="R383" s="240"/>
      <c r="S383" s="240"/>
      <c r="T383" s="240"/>
    </row>
    <row r="384" spans="1:20" x14ac:dyDescent="0.35">
      <c r="A384" s="192" t="s">
        <v>3258</v>
      </c>
      <c r="C384" s="408">
        <v>20762</v>
      </c>
      <c r="D384" s="377"/>
      <c r="E384" s="384">
        <v>7.5060646486119098E-2</v>
      </c>
      <c r="F384" s="377"/>
      <c r="G384" s="408">
        <v>4440476126.7500153</v>
      </c>
      <c r="H384" s="377"/>
      <c r="I384" s="384">
        <v>5.6769331814514663E-2</v>
      </c>
      <c r="J384" s="240"/>
      <c r="K384" s="240"/>
      <c r="L384" s="240"/>
      <c r="M384" s="240"/>
      <c r="N384" s="240"/>
      <c r="O384" s="240"/>
      <c r="P384" s="240"/>
      <c r="Q384" s="240"/>
      <c r="R384" s="240"/>
      <c r="S384" s="240"/>
      <c r="T384" s="240"/>
    </row>
    <row r="385" spans="1:20" x14ac:dyDescent="0.35">
      <c r="A385" s="192" t="s">
        <v>3259</v>
      </c>
      <c r="C385" s="408">
        <v>7964</v>
      </c>
      <c r="D385" s="377"/>
      <c r="E385" s="384">
        <v>2.8792167836212912E-2</v>
      </c>
      <c r="F385" s="377"/>
      <c r="G385" s="408">
        <v>1652975960.0700011</v>
      </c>
      <c r="H385" s="377"/>
      <c r="I385" s="384">
        <v>2.1132495273048595E-2</v>
      </c>
      <c r="J385" s="240"/>
      <c r="K385" s="240"/>
      <c r="L385" s="240"/>
      <c r="M385" s="240"/>
      <c r="N385" s="240"/>
      <c r="O385" s="240"/>
      <c r="P385" s="240"/>
      <c r="Q385" s="240"/>
      <c r="R385" s="240"/>
      <c r="S385" s="240"/>
      <c r="T385" s="240"/>
    </row>
    <row r="386" spans="1:20" x14ac:dyDescent="0.35">
      <c r="A386" s="192" t="s">
        <v>3260</v>
      </c>
      <c r="C386" s="408">
        <v>3068</v>
      </c>
      <c r="D386" s="377"/>
      <c r="E386" s="384">
        <v>1.1091709055939378E-2</v>
      </c>
      <c r="F386" s="377"/>
      <c r="G386" s="408">
        <v>624724638.35000038</v>
      </c>
      <c r="H386" s="377"/>
      <c r="I386" s="384">
        <v>7.9868012516826261E-3</v>
      </c>
      <c r="J386" s="240"/>
      <c r="K386" s="240"/>
      <c r="L386" s="240"/>
      <c r="M386" s="240"/>
      <c r="N386" s="240"/>
      <c r="O386" s="240"/>
      <c r="P386" s="240"/>
      <c r="Q386" s="240"/>
      <c r="R386" s="240"/>
      <c r="S386" s="240"/>
      <c r="T386" s="240"/>
    </row>
    <row r="387" spans="1:20" x14ac:dyDescent="0.35">
      <c r="A387" s="192" t="s">
        <v>3261</v>
      </c>
      <c r="C387" s="408">
        <v>3111</v>
      </c>
      <c r="D387" s="377"/>
      <c r="E387" s="384">
        <v>1.1247166516632141E-2</v>
      </c>
      <c r="F387" s="377"/>
      <c r="G387" s="408">
        <v>551424714.50000083</v>
      </c>
      <c r="H387" s="377"/>
      <c r="I387" s="384">
        <v>7.0496973060152381E-3</v>
      </c>
      <c r="J387" s="240"/>
      <c r="K387" s="240"/>
      <c r="L387" s="240"/>
      <c r="M387" s="240"/>
      <c r="N387" s="240"/>
      <c r="O387" s="240"/>
      <c r="P387" s="240"/>
      <c r="Q387" s="240"/>
      <c r="R387" s="240"/>
      <c r="S387" s="240"/>
      <c r="T387" s="240"/>
    </row>
    <row r="388" spans="1:20" x14ac:dyDescent="0.35">
      <c r="A388" s="18" t="s">
        <v>91</v>
      </c>
      <c r="B388" s="18"/>
      <c r="C388" s="416">
        <v>276603</v>
      </c>
      <c r="D388" s="396"/>
      <c r="E388" s="397">
        <v>1</v>
      </c>
      <c r="F388" s="396"/>
      <c r="G388" s="416">
        <v>78219629944.890137</v>
      </c>
      <c r="H388" s="396"/>
      <c r="I388" s="397">
        <v>1</v>
      </c>
      <c r="J388" s="240"/>
      <c r="K388" s="240"/>
      <c r="L388" s="240"/>
      <c r="M388" s="240"/>
      <c r="N388" s="240"/>
      <c r="O388" s="240"/>
      <c r="P388" s="240"/>
      <c r="Q388" s="240"/>
      <c r="R388" s="240"/>
      <c r="S388" s="240"/>
      <c r="T388" s="240"/>
    </row>
    <row r="389" spans="1:20" x14ac:dyDescent="0.35">
      <c r="C389" s="377"/>
      <c r="D389" s="377"/>
      <c r="E389" s="377"/>
      <c r="F389" s="377"/>
      <c r="G389" s="377"/>
      <c r="H389" s="377"/>
      <c r="I389" s="377"/>
      <c r="J389" s="240"/>
      <c r="K389" s="240"/>
      <c r="L389" s="240"/>
      <c r="M389" s="240"/>
      <c r="N389" s="240"/>
      <c r="O389" s="240"/>
      <c r="P389" s="240"/>
      <c r="Q389" s="240"/>
      <c r="R389" s="240"/>
      <c r="S389" s="240"/>
      <c r="T389" s="240"/>
    </row>
    <row r="390" spans="1:20" ht="18.5" x14ac:dyDescent="0.45">
      <c r="A390" s="283" t="s">
        <v>3262</v>
      </c>
      <c r="B390" s="284"/>
      <c r="C390" s="284"/>
      <c r="D390" s="284"/>
      <c r="E390" s="284"/>
      <c r="F390" s="284"/>
      <c r="G390" s="284"/>
      <c r="H390" s="284"/>
      <c r="I390" s="284"/>
      <c r="J390" s="240"/>
      <c r="K390" s="240"/>
      <c r="L390" s="240"/>
      <c r="M390" s="240"/>
      <c r="N390" s="240"/>
      <c r="O390" s="240"/>
      <c r="P390" s="240"/>
      <c r="Q390" s="240"/>
      <c r="R390" s="240"/>
      <c r="S390" s="240"/>
      <c r="T390" s="240"/>
    </row>
    <row r="391" spans="1:20" x14ac:dyDescent="0.35">
      <c r="J391" s="240"/>
      <c r="K391" s="240"/>
      <c r="L391" s="240"/>
      <c r="M391" s="240"/>
      <c r="N391" s="240"/>
      <c r="O391" s="240"/>
      <c r="P391" s="240"/>
      <c r="Q391" s="240"/>
      <c r="R391" s="240"/>
      <c r="S391" s="240"/>
      <c r="T391" s="240"/>
    </row>
    <row r="392" spans="1:20" x14ac:dyDescent="0.35">
      <c r="A392" s="392" t="s">
        <v>3263</v>
      </c>
      <c r="B392" s="407"/>
      <c r="C392" s="393" t="s">
        <v>599</v>
      </c>
      <c r="D392" s="394"/>
      <c r="E392" s="393" t="s">
        <v>3207</v>
      </c>
      <c r="F392" s="394"/>
      <c r="G392" s="393" t="s">
        <v>3208</v>
      </c>
      <c r="H392" s="394"/>
      <c r="I392" s="393" t="s">
        <v>3207</v>
      </c>
      <c r="J392" s="240"/>
      <c r="K392" s="240"/>
      <c r="L392" s="240"/>
      <c r="M392" s="240"/>
      <c r="N392" s="240"/>
      <c r="O392" s="240"/>
      <c r="P392" s="240"/>
      <c r="Q392" s="240"/>
      <c r="R392" s="240"/>
      <c r="S392" s="240"/>
      <c r="T392" s="240"/>
    </row>
    <row r="393" spans="1:20" x14ac:dyDescent="0.35">
      <c r="A393" s="181" t="s">
        <v>3264</v>
      </c>
      <c r="C393" s="408">
        <v>47639</v>
      </c>
      <c r="D393" s="377"/>
      <c r="E393" s="384">
        <v>0.17222878999866234</v>
      </c>
      <c r="F393" s="377"/>
      <c r="G393" s="408">
        <v>4943850721.5299864</v>
      </c>
      <c r="H393" s="377"/>
      <c r="I393" s="384">
        <v>6.3204731664074712E-2</v>
      </c>
      <c r="J393" s="240"/>
      <c r="K393" s="240"/>
      <c r="L393" s="240"/>
      <c r="M393" s="240"/>
      <c r="N393" s="240"/>
      <c r="O393" s="240"/>
      <c r="P393" s="240"/>
      <c r="Q393" s="240"/>
      <c r="R393" s="240"/>
      <c r="S393" s="240"/>
      <c r="T393" s="240"/>
    </row>
    <row r="394" spans="1:20" x14ac:dyDescent="0.35">
      <c r="A394" s="181" t="s">
        <v>3265</v>
      </c>
      <c r="C394" s="408">
        <v>20728</v>
      </c>
      <c r="D394" s="377"/>
      <c r="E394" s="384">
        <v>7.4937726633478308E-2</v>
      </c>
      <c r="F394" s="377"/>
      <c r="G394" s="408">
        <v>3762468332.1499801</v>
      </c>
      <c r="H394" s="377"/>
      <c r="I394" s="384">
        <v>4.8101331274525989E-2</v>
      </c>
      <c r="J394" s="240"/>
      <c r="K394" s="240"/>
      <c r="L394" s="240"/>
      <c r="M394" s="240"/>
      <c r="N394" s="240"/>
      <c r="O394" s="240"/>
      <c r="P394" s="240"/>
      <c r="Q394" s="240"/>
      <c r="R394" s="240"/>
      <c r="S394" s="240"/>
      <c r="T394" s="240"/>
    </row>
    <row r="395" spans="1:20" x14ac:dyDescent="0.35">
      <c r="A395" s="181" t="s">
        <v>3266</v>
      </c>
      <c r="C395" s="408">
        <v>23722</v>
      </c>
      <c r="D395" s="377"/>
      <c r="E395" s="384">
        <v>8.5761904245434797E-2</v>
      </c>
      <c r="F395" s="377"/>
      <c r="G395" s="408">
        <v>5061006742.2799911</v>
      </c>
      <c r="H395" s="377"/>
      <c r="I395" s="384">
        <v>6.4702514520277782E-2</v>
      </c>
      <c r="J395" s="240"/>
      <c r="K395" s="240"/>
      <c r="L395" s="240"/>
      <c r="M395" s="240"/>
      <c r="N395" s="240"/>
      <c r="O395" s="240"/>
      <c r="P395" s="240"/>
      <c r="Q395" s="240"/>
      <c r="R395" s="240"/>
      <c r="S395" s="240"/>
      <c r="T395" s="240"/>
    </row>
    <row r="396" spans="1:20" x14ac:dyDescent="0.35">
      <c r="A396" s="181" t="s">
        <v>3267</v>
      </c>
      <c r="C396" s="408">
        <v>25743</v>
      </c>
      <c r="D396" s="377"/>
      <c r="E396" s="384">
        <v>9.3068404897994603E-2</v>
      </c>
      <c r="F396" s="377"/>
      <c r="G396" s="408">
        <v>6244616606.3699884</v>
      </c>
      <c r="H396" s="377"/>
      <c r="I396" s="384">
        <v>7.983439209274798E-2</v>
      </c>
      <c r="J396" s="240"/>
      <c r="K396" s="240"/>
      <c r="L396" s="240"/>
      <c r="M396" s="240"/>
      <c r="N396" s="240"/>
      <c r="O396" s="240"/>
      <c r="P396" s="240"/>
      <c r="Q396" s="240"/>
      <c r="R396" s="240"/>
      <c r="S396" s="240"/>
      <c r="T396" s="240"/>
    </row>
    <row r="397" spans="1:20" x14ac:dyDescent="0.35">
      <c r="A397" s="181" t="s">
        <v>3268</v>
      </c>
      <c r="C397" s="408">
        <v>25357</v>
      </c>
      <c r="D397" s="377"/>
      <c r="E397" s="384">
        <v>9.1672903041543297E-2</v>
      </c>
      <c r="F397" s="377"/>
      <c r="G397" s="408">
        <v>6868774279.6900072</v>
      </c>
      <c r="H397" s="377"/>
      <c r="I397" s="384">
        <v>8.781394497173467E-2</v>
      </c>
      <c r="J397" s="240"/>
      <c r="K397" s="240"/>
      <c r="L397" s="240"/>
      <c r="M397" s="240"/>
      <c r="N397" s="240"/>
      <c r="O397" s="240"/>
      <c r="P397" s="240"/>
      <c r="Q397" s="240"/>
      <c r="R397" s="240"/>
      <c r="S397" s="240"/>
      <c r="T397" s="240"/>
    </row>
    <row r="398" spans="1:20" x14ac:dyDescent="0.35">
      <c r="A398" s="181" t="s">
        <v>3269</v>
      </c>
      <c r="C398" s="408">
        <v>25675</v>
      </c>
      <c r="D398" s="377"/>
      <c r="E398" s="384">
        <v>9.2822565192713022E-2</v>
      </c>
      <c r="F398" s="377"/>
      <c r="G398" s="408">
        <v>7756832788.059967</v>
      </c>
      <c r="H398" s="377"/>
      <c r="I398" s="384">
        <v>9.9167341925870692E-2</v>
      </c>
      <c r="J398" s="240"/>
      <c r="K398" s="240"/>
      <c r="L398" s="240"/>
      <c r="M398" s="240"/>
      <c r="N398" s="240"/>
      <c r="O398" s="240"/>
      <c r="P398" s="240"/>
      <c r="Q398" s="240"/>
      <c r="R398" s="240"/>
      <c r="S398" s="240"/>
      <c r="T398" s="240"/>
    </row>
    <row r="399" spans="1:20" x14ac:dyDescent="0.35">
      <c r="A399" s="181" t="s">
        <v>3270</v>
      </c>
      <c r="C399" s="408">
        <v>24608</v>
      </c>
      <c r="D399" s="377"/>
      <c r="E399" s="384">
        <v>8.8965050993662392E-2</v>
      </c>
      <c r="F399" s="377"/>
      <c r="G399" s="408">
        <v>8174117141.9899874</v>
      </c>
      <c r="H399" s="377"/>
      <c r="I399" s="384">
        <v>0.10450211983550822</v>
      </c>
      <c r="J399" s="240"/>
      <c r="K399" s="240"/>
      <c r="L399" s="240"/>
      <c r="M399" s="240"/>
      <c r="N399" s="240"/>
      <c r="O399" s="240"/>
      <c r="P399" s="240"/>
      <c r="Q399" s="240"/>
      <c r="R399" s="240"/>
      <c r="S399" s="240"/>
      <c r="T399" s="240"/>
    </row>
    <row r="400" spans="1:20" x14ac:dyDescent="0.35">
      <c r="A400" s="181" t="s">
        <v>3271</v>
      </c>
      <c r="C400" s="408">
        <v>20324</v>
      </c>
      <c r="D400" s="377"/>
      <c r="E400" s="384">
        <v>7.347714956092305E-2</v>
      </c>
      <c r="F400" s="377"/>
      <c r="G400" s="408">
        <v>7131858583.809968</v>
      </c>
      <c r="H400" s="377"/>
      <c r="I400" s="384">
        <v>9.1177350095299148E-2</v>
      </c>
      <c r="J400" s="240"/>
      <c r="K400" s="240"/>
      <c r="L400" s="240"/>
      <c r="M400" s="240"/>
      <c r="N400" s="240"/>
      <c r="O400" s="240"/>
      <c r="P400" s="240"/>
      <c r="Q400" s="240"/>
      <c r="R400" s="240"/>
      <c r="S400" s="240"/>
      <c r="T400" s="240"/>
    </row>
    <row r="401" spans="1:20" x14ac:dyDescent="0.35">
      <c r="A401" s="181" t="s">
        <v>3272</v>
      </c>
      <c r="C401" s="408">
        <v>16311</v>
      </c>
      <c r="D401" s="377"/>
      <c r="E401" s="384">
        <v>5.8968991659526467E-2</v>
      </c>
      <c r="F401" s="377"/>
      <c r="G401" s="408">
        <v>6226846127.9400034</v>
      </c>
      <c r="H401" s="377"/>
      <c r="I401" s="384">
        <v>7.9607205152046459E-2</v>
      </c>
      <c r="J401" s="240"/>
      <c r="K401" s="240"/>
      <c r="L401" s="240"/>
      <c r="M401" s="240"/>
      <c r="N401" s="240"/>
      <c r="O401" s="240"/>
      <c r="P401" s="240"/>
      <c r="Q401" s="240"/>
      <c r="R401" s="240"/>
      <c r="S401" s="240"/>
      <c r="T401" s="240"/>
    </row>
    <row r="402" spans="1:20" x14ac:dyDescent="0.35">
      <c r="A402" s="192" t="s">
        <v>3273</v>
      </c>
      <c r="C402" s="408">
        <v>13474</v>
      </c>
      <c r="D402" s="377"/>
      <c r="E402" s="384">
        <v>4.871241454358774E-2</v>
      </c>
      <c r="F402" s="377"/>
      <c r="G402" s="408">
        <v>5466092477.43999</v>
      </c>
      <c r="H402" s="377"/>
      <c r="I402" s="384">
        <v>6.9881339010311863E-2</v>
      </c>
      <c r="J402" s="240"/>
      <c r="K402" s="240"/>
      <c r="L402" s="240"/>
      <c r="M402" s="240"/>
      <c r="N402" s="240"/>
      <c r="O402" s="240"/>
      <c r="P402" s="240"/>
      <c r="Q402" s="240"/>
      <c r="R402" s="240"/>
      <c r="S402" s="240"/>
      <c r="T402" s="240"/>
    </row>
    <row r="403" spans="1:20" x14ac:dyDescent="0.35">
      <c r="A403" s="192" t="s">
        <v>3274</v>
      </c>
      <c r="C403" s="408">
        <v>11636</v>
      </c>
      <c r="D403" s="377"/>
      <c r="E403" s="384">
        <v>4.2067511921418062E-2</v>
      </c>
      <c r="F403" s="377"/>
      <c r="G403" s="408">
        <v>5187036154.6099958</v>
      </c>
      <c r="H403" s="377"/>
      <c r="I403" s="384">
        <v>6.6313739380569239E-2</v>
      </c>
      <c r="J403" s="240"/>
      <c r="K403" s="240"/>
      <c r="L403" s="240"/>
      <c r="M403" s="240"/>
      <c r="N403" s="240"/>
      <c r="O403" s="240"/>
      <c r="P403" s="240"/>
      <c r="Q403" s="240"/>
      <c r="R403" s="240"/>
      <c r="S403" s="240"/>
      <c r="T403" s="240"/>
    </row>
    <row r="404" spans="1:20" x14ac:dyDescent="0.35">
      <c r="A404" s="192" t="s">
        <v>3275</v>
      </c>
      <c r="C404" s="408">
        <v>9631</v>
      </c>
      <c r="D404" s="377"/>
      <c r="E404" s="384">
        <v>3.4818855905395095E-2</v>
      </c>
      <c r="F404" s="377"/>
      <c r="G404" s="408">
        <v>4671860574.5100002</v>
      </c>
      <c r="H404" s="377"/>
      <c r="I404" s="384">
        <v>5.9727469662047609E-2</v>
      </c>
      <c r="J404" s="240"/>
      <c r="K404" s="240"/>
      <c r="L404" s="240"/>
      <c r="M404" s="240"/>
      <c r="N404" s="240"/>
      <c r="O404" s="240"/>
      <c r="P404" s="240"/>
      <c r="Q404" s="240"/>
      <c r="R404" s="240"/>
      <c r="S404" s="240"/>
      <c r="T404" s="240"/>
    </row>
    <row r="405" spans="1:20" x14ac:dyDescent="0.35">
      <c r="A405" s="192" t="s">
        <v>3276</v>
      </c>
      <c r="C405" s="408">
        <v>6385</v>
      </c>
      <c r="D405" s="377"/>
      <c r="E405" s="384">
        <v>2.3083625267983354E-2</v>
      </c>
      <c r="F405" s="377"/>
      <c r="G405" s="408">
        <v>3429448269.1400027</v>
      </c>
      <c r="H405" s="377"/>
      <c r="I405" s="384">
        <v>4.3843831421297212E-2</v>
      </c>
      <c r="J405" s="240"/>
      <c r="K405" s="240"/>
      <c r="L405" s="240"/>
      <c r="M405" s="240"/>
      <c r="N405" s="240"/>
      <c r="O405" s="240"/>
      <c r="P405" s="240"/>
      <c r="Q405" s="240"/>
      <c r="R405" s="240"/>
      <c r="S405" s="240"/>
      <c r="T405" s="240"/>
    </row>
    <row r="406" spans="1:20" x14ac:dyDescent="0.35">
      <c r="A406" s="192" t="s">
        <v>3277</v>
      </c>
      <c r="C406" s="408">
        <v>4927</v>
      </c>
      <c r="D406" s="377"/>
      <c r="E406" s="384">
        <v>1.7812532763563663E-2</v>
      </c>
      <c r="F406" s="377"/>
      <c r="G406" s="408">
        <v>2990245824.7500091</v>
      </c>
      <c r="H406" s="377"/>
      <c r="I406" s="384">
        <v>3.8228841364460635E-2</v>
      </c>
      <c r="J406" s="240"/>
      <c r="K406" s="240"/>
      <c r="L406" s="240"/>
      <c r="M406" s="240"/>
      <c r="N406" s="240"/>
      <c r="O406" s="240"/>
      <c r="P406" s="240"/>
      <c r="Q406" s="240"/>
      <c r="R406" s="240"/>
      <c r="S406" s="240"/>
      <c r="T406" s="240"/>
    </row>
    <row r="407" spans="1:20" x14ac:dyDescent="0.35">
      <c r="A407" s="192" t="s">
        <v>3278</v>
      </c>
      <c r="C407" s="408">
        <v>441</v>
      </c>
      <c r="D407" s="377"/>
      <c r="E407" s="384">
        <v>1.594342794546697E-3</v>
      </c>
      <c r="F407" s="377"/>
      <c r="G407" s="408">
        <v>304233240.16999996</v>
      </c>
      <c r="H407" s="377"/>
      <c r="I407" s="384">
        <v>3.889474296725124E-3</v>
      </c>
      <c r="J407" s="240"/>
      <c r="K407" s="240"/>
      <c r="L407" s="240"/>
      <c r="M407" s="240"/>
      <c r="N407" s="240"/>
      <c r="O407" s="240"/>
      <c r="P407" s="240"/>
      <c r="Q407" s="240"/>
      <c r="R407" s="240"/>
      <c r="S407" s="240"/>
      <c r="T407" s="240"/>
    </row>
    <row r="408" spans="1:20" x14ac:dyDescent="0.35">
      <c r="A408" s="192" t="s">
        <v>3279</v>
      </c>
      <c r="C408" s="408">
        <v>2</v>
      </c>
      <c r="D408" s="377"/>
      <c r="E408" s="384">
        <v>7.2305795671052014E-6</v>
      </c>
      <c r="F408" s="377"/>
      <c r="G408" s="408">
        <v>342080.44999999995</v>
      </c>
      <c r="H408" s="377"/>
      <c r="I408" s="384">
        <v>4.3733325028642418E-6</v>
      </c>
      <c r="J408" s="240"/>
      <c r="K408" s="240"/>
      <c r="L408" s="240"/>
      <c r="M408" s="240"/>
      <c r="N408" s="240"/>
      <c r="O408" s="240"/>
      <c r="P408" s="240"/>
      <c r="Q408" s="240"/>
      <c r="R408" s="240"/>
      <c r="S408" s="240"/>
      <c r="T408" s="240"/>
    </row>
    <row r="409" spans="1:20" x14ac:dyDescent="0.35">
      <c r="A409" s="18" t="s">
        <v>91</v>
      </c>
      <c r="B409" s="18"/>
      <c r="C409" s="416">
        <v>276603</v>
      </c>
      <c r="D409" s="396"/>
      <c r="E409" s="397">
        <v>1.0000000000000002</v>
      </c>
      <c r="F409" s="396"/>
      <c r="G409" s="416">
        <v>78219629944.889862</v>
      </c>
      <c r="H409" s="396"/>
      <c r="I409" s="397">
        <v>1.0000000000000002</v>
      </c>
      <c r="J409" s="240"/>
      <c r="K409" s="240"/>
      <c r="L409" s="240"/>
      <c r="M409" s="240"/>
      <c r="N409" s="240"/>
      <c r="O409" s="240"/>
      <c r="P409" s="240"/>
      <c r="Q409" s="240"/>
      <c r="R409" s="240"/>
      <c r="S409" s="240"/>
      <c r="T409" s="240"/>
    </row>
    <row r="410" spans="1:20" x14ac:dyDescent="0.35">
      <c r="A410" s="417"/>
      <c r="B410" s="417"/>
      <c r="C410" s="417"/>
      <c r="D410" s="417"/>
      <c r="E410" s="417"/>
      <c r="F410" s="417"/>
      <c r="G410" s="417"/>
      <c r="H410" s="417"/>
      <c r="I410" s="417"/>
      <c r="J410" s="240"/>
      <c r="K410" s="240"/>
      <c r="L410" s="240"/>
      <c r="M410" s="240"/>
      <c r="N410" s="240"/>
      <c r="O410" s="240"/>
      <c r="P410" s="240"/>
      <c r="Q410" s="240"/>
      <c r="R410" s="240"/>
      <c r="S410" s="240"/>
      <c r="T410" s="240"/>
    </row>
    <row r="411" spans="1:20" ht="15" customHeight="1" x14ac:dyDescent="0.35">
      <c r="A411" s="505" t="s">
        <v>3473</v>
      </c>
      <c r="B411" s="505"/>
      <c r="C411" s="505"/>
      <c r="D411" s="505"/>
      <c r="E411" s="505"/>
      <c r="F411" s="505"/>
      <c r="G411" s="505"/>
      <c r="H411" s="505"/>
      <c r="I411" s="505"/>
      <c r="J411" s="240"/>
      <c r="K411" s="240"/>
      <c r="L411" s="240"/>
      <c r="M411" s="240"/>
      <c r="N411" s="240"/>
      <c r="O411" s="240"/>
      <c r="P411" s="240"/>
      <c r="Q411" s="240"/>
      <c r="R411" s="240"/>
      <c r="S411" s="240"/>
      <c r="T411" s="240"/>
    </row>
    <row r="412" spans="1:20" ht="15" customHeight="1" x14ac:dyDescent="0.35">
      <c r="A412" s="505" t="s">
        <v>3474</v>
      </c>
      <c r="B412" s="505"/>
      <c r="C412" s="505"/>
      <c r="D412" s="505"/>
      <c r="E412" s="505"/>
      <c r="F412" s="505"/>
      <c r="G412" s="505"/>
      <c r="H412" s="505"/>
      <c r="I412" s="505"/>
      <c r="J412" s="240"/>
      <c r="K412" s="240"/>
      <c r="L412" s="240"/>
      <c r="M412" s="240"/>
      <c r="N412" s="240"/>
      <c r="O412" s="240"/>
      <c r="P412" s="240"/>
      <c r="Q412" s="240"/>
      <c r="R412" s="240"/>
      <c r="S412" s="240"/>
      <c r="T412" s="240"/>
    </row>
    <row r="413" spans="1:20" ht="14.5" customHeight="1" x14ac:dyDescent="0.35">
      <c r="A413" s="505" t="s">
        <v>3280</v>
      </c>
      <c r="B413" s="505"/>
      <c r="C413" s="505"/>
      <c r="D413" s="505"/>
      <c r="E413" s="505"/>
      <c r="F413" s="505"/>
      <c r="G413" s="505"/>
      <c r="H413" s="505"/>
      <c r="I413" s="505"/>
      <c r="J413" s="240"/>
      <c r="K413" s="240"/>
      <c r="L413" s="240"/>
      <c r="M413" s="240"/>
      <c r="N413" s="240"/>
      <c r="O413" s="240"/>
      <c r="P413" s="240"/>
      <c r="Q413" s="240"/>
      <c r="R413" s="240"/>
      <c r="S413" s="240"/>
      <c r="T413" s="240"/>
    </row>
    <row r="414" spans="1:20" ht="14.5" customHeight="1" x14ac:dyDescent="0.35">
      <c r="A414" s="505" t="s">
        <v>3475</v>
      </c>
      <c r="B414" s="505"/>
      <c r="C414" s="505"/>
      <c r="D414" s="505"/>
      <c r="E414" s="505"/>
      <c r="F414" s="505"/>
      <c r="G414" s="505"/>
      <c r="H414" s="505"/>
      <c r="I414" s="505"/>
      <c r="J414" s="240"/>
      <c r="K414" s="240"/>
      <c r="L414" s="240"/>
      <c r="M414" s="240"/>
      <c r="N414" s="240"/>
      <c r="O414" s="240"/>
      <c r="P414" s="240"/>
      <c r="Q414" s="240"/>
      <c r="R414" s="240"/>
      <c r="S414" s="240"/>
      <c r="T414" s="240"/>
    </row>
    <row r="415" spans="1:20" x14ac:dyDescent="0.35">
      <c r="A415" s="240"/>
      <c r="B415" s="240"/>
      <c r="C415" s="240"/>
      <c r="D415" s="240"/>
      <c r="E415" s="240"/>
      <c r="F415" s="240"/>
      <c r="G415" s="240"/>
      <c r="H415" s="240"/>
      <c r="I415" s="240"/>
      <c r="J415" s="240"/>
      <c r="K415" s="240"/>
      <c r="L415" s="240"/>
      <c r="M415" s="240"/>
      <c r="N415" s="240"/>
      <c r="O415" s="240"/>
      <c r="P415" s="240"/>
      <c r="Q415" s="240"/>
      <c r="R415" s="240"/>
      <c r="S415" s="240"/>
      <c r="T415" s="240"/>
    </row>
    <row r="416" spans="1:20" ht="18.5" x14ac:dyDescent="0.45">
      <c r="A416" s="283" t="s">
        <v>3281</v>
      </c>
      <c r="B416" s="284"/>
      <c r="C416" s="284"/>
      <c r="D416" s="284"/>
      <c r="E416" s="284"/>
      <c r="F416" s="284"/>
      <c r="G416" s="284"/>
      <c r="H416" s="284"/>
      <c r="I416" s="284"/>
      <c r="J416" s="240"/>
      <c r="K416" s="240"/>
      <c r="L416" s="240"/>
      <c r="M416" s="240"/>
      <c r="N416" s="240"/>
      <c r="O416" s="240"/>
      <c r="P416" s="240"/>
      <c r="Q416" s="240"/>
      <c r="R416" s="240"/>
      <c r="S416" s="240"/>
      <c r="T416" s="240"/>
    </row>
    <row r="417" spans="1:20" x14ac:dyDescent="0.35">
      <c r="C417" s="1"/>
      <c r="D417" s="1"/>
      <c r="E417" s="1"/>
      <c r="F417" s="1"/>
      <c r="G417" s="1"/>
      <c r="H417" s="1"/>
      <c r="I417" s="1"/>
      <c r="J417" s="240"/>
      <c r="K417" s="240"/>
      <c r="L417" s="240"/>
      <c r="M417" s="240"/>
      <c r="N417" s="240"/>
      <c r="O417" s="240"/>
      <c r="P417" s="240"/>
      <c r="Q417" s="240"/>
      <c r="R417" s="240"/>
      <c r="S417" s="240"/>
      <c r="T417" s="240"/>
    </row>
    <row r="418" spans="1:20" x14ac:dyDescent="0.35">
      <c r="A418" s="392" t="s">
        <v>3282</v>
      </c>
      <c r="B418" s="407"/>
      <c r="C418" s="393" t="s">
        <v>599</v>
      </c>
      <c r="D418" s="394"/>
      <c r="E418" s="393" t="s">
        <v>3207</v>
      </c>
      <c r="F418" s="394"/>
      <c r="G418" s="393" t="s">
        <v>3208</v>
      </c>
      <c r="H418" s="394"/>
      <c r="I418" s="393" t="s">
        <v>3207</v>
      </c>
      <c r="J418" s="240"/>
      <c r="K418" s="240"/>
      <c r="L418" s="240"/>
      <c r="M418" s="240"/>
      <c r="N418" s="240"/>
      <c r="O418" s="240"/>
      <c r="P418" s="240"/>
      <c r="Q418" s="240"/>
      <c r="R418" s="240"/>
      <c r="S418" s="240"/>
      <c r="T418" s="240"/>
    </row>
    <row r="419" spans="1:20" x14ac:dyDescent="0.35">
      <c r="A419" s="181" t="s">
        <v>3283</v>
      </c>
      <c r="C419" s="375">
        <v>85586</v>
      </c>
      <c r="D419" s="377"/>
      <c r="E419" s="384">
        <v>0.30941819141513288</v>
      </c>
      <c r="F419" s="377"/>
      <c r="G419" s="375">
        <v>20711212848.739979</v>
      </c>
      <c r="H419" s="377"/>
      <c r="I419" s="384">
        <v>0.26478280277383309</v>
      </c>
      <c r="J419" s="240"/>
      <c r="K419" s="240"/>
      <c r="L419" s="240"/>
      <c r="M419" s="240"/>
      <c r="N419" s="240"/>
      <c r="O419" s="240"/>
      <c r="P419" s="240"/>
      <c r="Q419" s="240"/>
      <c r="R419" s="240"/>
      <c r="S419" s="240"/>
      <c r="T419" s="240"/>
    </row>
    <row r="420" spans="1:20" x14ac:dyDescent="0.35">
      <c r="A420" s="181" t="s">
        <v>3284</v>
      </c>
      <c r="C420" s="375">
        <v>107354</v>
      </c>
      <c r="D420" s="377"/>
      <c r="E420" s="384">
        <v>0.38811581942350587</v>
      </c>
      <c r="F420" s="377"/>
      <c r="G420" s="375">
        <v>34268620094.989887</v>
      </c>
      <c r="H420" s="377"/>
      <c r="I420" s="384">
        <v>0.43810767347191576</v>
      </c>
      <c r="J420" s="240"/>
      <c r="K420" s="240"/>
      <c r="L420" s="240"/>
      <c r="M420" s="240"/>
      <c r="N420" s="240"/>
      <c r="O420" s="240"/>
      <c r="P420" s="240"/>
      <c r="Q420" s="240"/>
      <c r="R420" s="240"/>
      <c r="S420" s="240"/>
      <c r="T420" s="240"/>
    </row>
    <row r="421" spans="1:20" x14ac:dyDescent="0.35">
      <c r="A421" s="181" t="s">
        <v>3285</v>
      </c>
      <c r="C421" s="375">
        <v>55154</v>
      </c>
      <c r="D421" s="377"/>
      <c r="E421" s="384">
        <v>0.19939769272206015</v>
      </c>
      <c r="F421" s="377"/>
      <c r="G421" s="375">
        <v>16017014882.979973</v>
      </c>
      <c r="H421" s="377"/>
      <c r="I421" s="384">
        <v>0.20476976040752001</v>
      </c>
      <c r="J421" s="240"/>
      <c r="K421" s="240"/>
      <c r="L421" s="240"/>
      <c r="M421" s="240"/>
      <c r="N421" s="240"/>
      <c r="O421" s="240"/>
      <c r="P421" s="240"/>
      <c r="Q421" s="240"/>
      <c r="R421" s="240"/>
      <c r="S421" s="240"/>
      <c r="T421" s="240"/>
    </row>
    <row r="422" spans="1:20" x14ac:dyDescent="0.35">
      <c r="A422" s="181" t="s">
        <v>3286</v>
      </c>
      <c r="C422" s="375">
        <v>7912</v>
      </c>
      <c r="D422" s="377"/>
      <c r="E422" s="384">
        <v>2.8604172767468176E-2</v>
      </c>
      <c r="F422" s="377"/>
      <c r="G422" s="375">
        <v>1759545812.2500014</v>
      </c>
      <c r="H422" s="377"/>
      <c r="I422" s="384">
        <v>2.2494939102750817E-2</v>
      </c>
      <c r="J422" s="240"/>
      <c r="K422" s="240"/>
      <c r="L422" s="240"/>
      <c r="M422" s="240"/>
      <c r="N422" s="240"/>
      <c r="O422" s="240"/>
      <c r="P422" s="240"/>
      <c r="Q422" s="240"/>
      <c r="R422" s="240"/>
      <c r="S422" s="240"/>
      <c r="T422" s="240"/>
    </row>
    <row r="423" spans="1:20" x14ac:dyDescent="0.35">
      <c r="A423" s="181" t="s">
        <v>3287</v>
      </c>
      <c r="C423" s="375">
        <v>4035</v>
      </c>
      <c r="D423" s="377"/>
      <c r="E423" s="384">
        <v>1.4587694276634743E-2</v>
      </c>
      <c r="F423" s="377"/>
      <c r="G423" s="375">
        <v>969476252.86000335</v>
      </c>
      <c r="H423" s="377"/>
      <c r="I423" s="384">
        <v>1.239428329618862E-2</v>
      </c>
      <c r="J423" s="240"/>
      <c r="K423" s="240"/>
      <c r="L423" s="240"/>
      <c r="M423" s="240"/>
      <c r="N423" s="240"/>
      <c r="O423" s="240"/>
      <c r="P423" s="240"/>
      <c r="Q423" s="240"/>
      <c r="R423" s="240"/>
      <c r="S423" s="240"/>
      <c r="T423" s="240"/>
    </row>
    <row r="424" spans="1:20" x14ac:dyDescent="0.35">
      <c r="A424" s="181" t="s">
        <v>3288</v>
      </c>
      <c r="C424" s="375">
        <v>3813</v>
      </c>
      <c r="D424" s="377"/>
      <c r="E424" s="384">
        <v>1.3785099944686066E-2</v>
      </c>
      <c r="F424" s="377"/>
      <c r="G424" s="375">
        <v>1012604289.8100019</v>
      </c>
      <c r="H424" s="377"/>
      <c r="I424" s="384">
        <v>1.294565431367342E-2</v>
      </c>
      <c r="J424" s="240"/>
      <c r="K424" s="240"/>
      <c r="L424" s="240"/>
      <c r="M424" s="240"/>
      <c r="N424" s="240"/>
      <c r="O424" s="240"/>
      <c r="P424" s="240"/>
      <c r="Q424" s="240"/>
      <c r="R424" s="240"/>
      <c r="S424" s="240"/>
      <c r="T424" s="240"/>
    </row>
    <row r="425" spans="1:20" x14ac:dyDescent="0.35">
      <c r="A425" s="181" t="s">
        <v>3289</v>
      </c>
      <c r="C425" s="375">
        <v>9427</v>
      </c>
      <c r="D425" s="377"/>
      <c r="E425" s="384">
        <v>3.4081336789550366E-2</v>
      </c>
      <c r="F425" s="377"/>
      <c r="G425" s="375">
        <v>2633267785.4700065</v>
      </c>
      <c r="H425" s="377"/>
      <c r="I425" s="384">
        <v>3.3665050414138913E-2</v>
      </c>
      <c r="J425" s="240"/>
      <c r="K425" s="240"/>
      <c r="L425" s="240"/>
      <c r="M425" s="240"/>
      <c r="N425" s="240"/>
      <c r="O425" s="240"/>
      <c r="P425" s="240"/>
      <c r="Q425" s="240"/>
      <c r="R425" s="240"/>
      <c r="S425" s="240"/>
      <c r="T425" s="240"/>
    </row>
    <row r="426" spans="1:20" x14ac:dyDescent="0.35">
      <c r="A426" s="181" t="s">
        <v>3290</v>
      </c>
      <c r="C426" s="375">
        <v>2951</v>
      </c>
      <c r="D426" s="377"/>
      <c r="E426" s="384">
        <v>1.0668720151263725E-2</v>
      </c>
      <c r="F426" s="377"/>
      <c r="G426" s="375">
        <v>767271054.40999866</v>
      </c>
      <c r="H426" s="377"/>
      <c r="I426" s="384">
        <v>9.809187987089487E-3</v>
      </c>
      <c r="J426" s="240"/>
      <c r="K426" s="240"/>
      <c r="L426" s="240"/>
      <c r="M426" s="240"/>
      <c r="N426" s="240"/>
      <c r="O426" s="240"/>
      <c r="P426" s="240"/>
      <c r="Q426" s="240"/>
      <c r="R426" s="240"/>
      <c r="S426" s="240"/>
      <c r="T426" s="240"/>
    </row>
    <row r="427" spans="1:20" x14ac:dyDescent="0.35">
      <c r="A427" s="181" t="s">
        <v>3291</v>
      </c>
      <c r="C427" s="375">
        <v>149</v>
      </c>
      <c r="D427" s="377"/>
      <c r="E427" s="384">
        <v>5.386781777493375E-4</v>
      </c>
      <c r="F427" s="377"/>
      <c r="G427" s="375">
        <v>30424034.800000027</v>
      </c>
      <c r="H427" s="377"/>
      <c r="I427" s="384">
        <v>3.889565166881444E-4</v>
      </c>
      <c r="J427" s="240"/>
      <c r="K427" s="240"/>
      <c r="L427" s="240"/>
      <c r="M427" s="240"/>
      <c r="N427" s="240"/>
      <c r="O427" s="240"/>
      <c r="P427" s="240"/>
      <c r="Q427" s="240"/>
      <c r="R427" s="240"/>
      <c r="S427" s="240"/>
      <c r="T427" s="240"/>
    </row>
    <row r="428" spans="1:20" x14ac:dyDescent="0.35">
      <c r="A428" s="181" t="s">
        <v>3292</v>
      </c>
      <c r="C428" s="375">
        <v>222</v>
      </c>
      <c r="D428" s="377"/>
      <c r="E428" s="384">
        <v>8.0259433194867732E-4</v>
      </c>
      <c r="F428" s="377"/>
      <c r="G428" s="375">
        <v>50192888.580000021</v>
      </c>
      <c r="H428" s="377"/>
      <c r="I428" s="384">
        <v>6.4169171620172261E-4</v>
      </c>
      <c r="J428" s="240"/>
      <c r="K428" s="240"/>
      <c r="L428" s="240"/>
      <c r="M428" s="240"/>
      <c r="N428" s="240"/>
      <c r="O428" s="240"/>
      <c r="P428" s="240"/>
      <c r="Q428" s="240"/>
      <c r="R428" s="240"/>
      <c r="S428" s="240"/>
      <c r="T428" s="240"/>
    </row>
    <row r="429" spans="1:20" x14ac:dyDescent="0.35">
      <c r="A429" s="404" t="s">
        <v>91</v>
      </c>
      <c r="B429" s="18"/>
      <c r="C429" s="396">
        <v>276603</v>
      </c>
      <c r="D429" s="396"/>
      <c r="E429" s="397">
        <v>1</v>
      </c>
      <c r="F429" s="396"/>
      <c r="G429" s="396">
        <v>78219629944.889847</v>
      </c>
      <c r="H429" s="396"/>
      <c r="I429" s="397">
        <v>1</v>
      </c>
      <c r="J429" s="240"/>
      <c r="K429" s="240"/>
      <c r="L429" s="240"/>
      <c r="M429" s="240"/>
      <c r="N429" s="240"/>
      <c r="O429" s="240"/>
      <c r="P429" s="240"/>
      <c r="Q429" s="240"/>
      <c r="R429" s="240"/>
      <c r="S429" s="240"/>
      <c r="T429" s="240"/>
    </row>
    <row r="430" spans="1:20" x14ac:dyDescent="0.35">
      <c r="C430" s="399"/>
      <c r="D430" s="399"/>
      <c r="E430" s="399"/>
      <c r="F430" s="399"/>
      <c r="G430" s="399"/>
      <c r="H430" s="399"/>
      <c r="I430" s="399"/>
      <c r="J430" s="240"/>
      <c r="K430" s="240"/>
      <c r="L430" s="240"/>
      <c r="M430" s="240"/>
      <c r="N430" s="240"/>
      <c r="O430" s="240"/>
      <c r="P430" s="240"/>
      <c r="Q430" s="240"/>
      <c r="R430" s="240"/>
      <c r="S430" s="240"/>
      <c r="T430" s="240"/>
    </row>
    <row r="431" spans="1:20" ht="18.5" x14ac:dyDescent="0.45">
      <c r="A431" s="283" t="s">
        <v>3293</v>
      </c>
      <c r="B431" s="284"/>
      <c r="C431" s="402"/>
      <c r="D431" s="402"/>
      <c r="E431" s="402"/>
      <c r="F431" s="402"/>
      <c r="G431" s="402"/>
      <c r="H431" s="402"/>
      <c r="I431" s="402"/>
      <c r="J431" s="240"/>
      <c r="K431" s="240"/>
      <c r="L431" s="240"/>
      <c r="M431" s="240"/>
      <c r="N431" s="240"/>
      <c r="O431" s="240"/>
      <c r="P431" s="240"/>
      <c r="Q431" s="240"/>
      <c r="R431" s="240"/>
      <c r="S431" s="240"/>
      <c r="T431" s="240"/>
    </row>
    <row r="432" spans="1:20" ht="16.5" x14ac:dyDescent="0.35">
      <c r="A432" s="418"/>
      <c r="C432" s="1"/>
      <c r="D432" s="1"/>
      <c r="E432" s="1"/>
      <c r="F432" s="1"/>
      <c r="G432" s="1"/>
      <c r="H432" s="1"/>
      <c r="I432" s="1"/>
      <c r="J432" s="240"/>
      <c r="K432" s="240"/>
      <c r="L432" s="240"/>
      <c r="M432" s="240"/>
      <c r="N432" s="240"/>
      <c r="O432" s="240"/>
      <c r="P432" s="240"/>
      <c r="Q432" s="240"/>
      <c r="R432" s="240"/>
      <c r="S432" s="240"/>
      <c r="T432" s="240"/>
    </row>
    <row r="433" spans="1:20" x14ac:dyDescent="0.35">
      <c r="A433" s="392" t="s">
        <v>3294</v>
      </c>
      <c r="C433" s="393" t="s">
        <v>599</v>
      </c>
      <c r="D433" s="394"/>
      <c r="E433" s="393" t="s">
        <v>3207</v>
      </c>
      <c r="F433" s="394"/>
      <c r="G433" s="393" t="s">
        <v>3208</v>
      </c>
      <c r="H433" s="394"/>
      <c r="I433" s="393" t="s">
        <v>3207</v>
      </c>
      <c r="J433" s="240"/>
      <c r="K433" s="240"/>
      <c r="L433" s="240"/>
      <c r="M433" s="240"/>
      <c r="N433" s="240"/>
      <c r="O433" s="240"/>
      <c r="P433" s="240"/>
      <c r="Q433" s="240"/>
      <c r="R433" s="240"/>
      <c r="S433" s="240"/>
      <c r="T433" s="240"/>
    </row>
    <row r="434" spans="1:20" x14ac:dyDescent="0.35">
      <c r="A434" s="192" t="s">
        <v>3295</v>
      </c>
      <c r="C434" s="375">
        <v>61433</v>
      </c>
      <c r="D434" s="377"/>
      <c r="E434" s="384">
        <v>0.22209809727298691</v>
      </c>
      <c r="F434" s="377"/>
      <c r="G434" s="375">
        <v>3428029964.199944</v>
      </c>
      <c r="H434" s="377"/>
      <c r="I434" s="384">
        <v>4.3825699081102544E-2</v>
      </c>
      <c r="J434" s="240"/>
      <c r="K434" s="240"/>
      <c r="L434" s="240"/>
      <c r="M434" s="240"/>
      <c r="N434" s="240"/>
      <c r="O434" s="240"/>
      <c r="P434" s="240"/>
      <c r="Q434" s="240"/>
      <c r="R434" s="240"/>
      <c r="S434" s="240"/>
      <c r="T434" s="240"/>
    </row>
    <row r="435" spans="1:20" x14ac:dyDescent="0.35">
      <c r="A435" s="192" t="s">
        <v>3296</v>
      </c>
      <c r="C435" s="375">
        <v>34371</v>
      </c>
      <c r="D435" s="377"/>
      <c r="E435" s="384">
        <v>0.12426112515048644</v>
      </c>
      <c r="F435" s="377"/>
      <c r="G435" s="375">
        <v>4297875750.0299826</v>
      </c>
      <c r="H435" s="377"/>
      <c r="I435" s="384">
        <v>5.4946255218262657E-2</v>
      </c>
      <c r="J435" s="240"/>
      <c r="K435" s="240"/>
      <c r="L435" s="240"/>
      <c r="M435" s="240"/>
      <c r="N435" s="240"/>
      <c r="O435" s="240"/>
      <c r="P435" s="240"/>
      <c r="Q435" s="240"/>
      <c r="R435" s="240"/>
      <c r="S435" s="240"/>
      <c r="T435" s="240"/>
    </row>
    <row r="436" spans="1:20" x14ac:dyDescent="0.35">
      <c r="A436" s="192" t="s">
        <v>3297</v>
      </c>
      <c r="C436" s="375">
        <v>31928</v>
      </c>
      <c r="D436" s="377"/>
      <c r="E436" s="384">
        <v>0.11542897220926743</v>
      </c>
      <c r="F436" s="377"/>
      <c r="G436" s="375">
        <v>5572739652.3300018</v>
      </c>
      <c r="H436" s="377"/>
      <c r="I436" s="384">
        <v>7.1244771373327964E-2</v>
      </c>
      <c r="J436" s="240"/>
      <c r="K436" s="240"/>
      <c r="L436" s="240"/>
      <c r="M436" s="240"/>
      <c r="N436" s="240"/>
      <c r="O436" s="240"/>
      <c r="P436" s="240"/>
      <c r="Q436" s="240"/>
      <c r="R436" s="240"/>
      <c r="S436" s="240"/>
      <c r="T436" s="240"/>
    </row>
    <row r="437" spans="1:20" x14ac:dyDescent="0.35">
      <c r="A437" s="192" t="s">
        <v>3298</v>
      </c>
      <c r="C437" s="375">
        <v>27910</v>
      </c>
      <c r="D437" s="377"/>
      <c r="E437" s="384">
        <v>0.10090273785895308</v>
      </c>
      <c r="F437" s="377"/>
      <c r="G437" s="375">
        <v>6261246264.2800093</v>
      </c>
      <c r="H437" s="377"/>
      <c r="I437" s="384">
        <v>8.0046994196871099E-2</v>
      </c>
      <c r="J437" s="240"/>
      <c r="K437" s="240"/>
      <c r="L437" s="240"/>
      <c r="M437" s="240"/>
      <c r="N437" s="240"/>
      <c r="O437" s="240"/>
      <c r="P437" s="240"/>
      <c r="Q437" s="240"/>
      <c r="R437" s="240"/>
      <c r="S437" s="240"/>
      <c r="T437" s="240"/>
    </row>
    <row r="438" spans="1:20" x14ac:dyDescent="0.35">
      <c r="A438" s="192" t="s">
        <v>3299</v>
      </c>
      <c r="C438" s="375">
        <v>23506</v>
      </c>
      <c r="D438" s="377"/>
      <c r="E438" s="384">
        <v>8.498100165218743E-2</v>
      </c>
      <c r="F438" s="377"/>
      <c r="G438" s="375">
        <v>6444172271.6399927</v>
      </c>
      <c r="H438" s="377"/>
      <c r="I438" s="384">
        <v>8.2385614406259258E-2</v>
      </c>
      <c r="J438" s="240"/>
      <c r="K438" s="240"/>
      <c r="L438" s="240"/>
      <c r="M438" s="240"/>
      <c r="N438" s="240"/>
      <c r="O438" s="240"/>
      <c r="P438" s="240"/>
      <c r="Q438" s="240"/>
      <c r="R438" s="240"/>
      <c r="S438" s="240"/>
      <c r="T438" s="240"/>
    </row>
    <row r="439" spans="1:20" x14ac:dyDescent="0.35">
      <c r="A439" s="192" t="s">
        <v>3300</v>
      </c>
      <c r="C439" s="375">
        <v>19127</v>
      </c>
      <c r="D439" s="377"/>
      <c r="E439" s="384">
        <v>6.9149647690010599E-2</v>
      </c>
      <c r="F439" s="377"/>
      <c r="G439" s="375">
        <v>6201712180.6199989</v>
      </c>
      <c r="H439" s="377"/>
      <c r="I439" s="384">
        <v>7.9285879835911371E-2</v>
      </c>
      <c r="J439" s="240"/>
      <c r="K439" s="240"/>
      <c r="L439" s="240"/>
      <c r="M439" s="240"/>
      <c r="N439" s="240"/>
      <c r="O439" s="240"/>
      <c r="P439" s="240"/>
      <c r="Q439" s="240"/>
      <c r="R439" s="240"/>
      <c r="S439" s="240"/>
      <c r="T439" s="240"/>
    </row>
    <row r="440" spans="1:20" x14ac:dyDescent="0.35">
      <c r="A440" s="192" t="s">
        <v>3301</v>
      </c>
      <c r="C440" s="375">
        <v>15765</v>
      </c>
      <c r="D440" s="377"/>
      <c r="E440" s="384">
        <v>5.6995043437706748E-2</v>
      </c>
      <c r="F440" s="377"/>
      <c r="G440" s="375">
        <v>5899564576.0099869</v>
      </c>
      <c r="H440" s="377"/>
      <c r="I440" s="384">
        <v>7.5423069377425545E-2</v>
      </c>
      <c r="J440" s="240"/>
      <c r="K440" s="240"/>
      <c r="L440" s="240"/>
      <c r="M440" s="240"/>
      <c r="N440" s="240"/>
      <c r="O440" s="240"/>
      <c r="P440" s="240"/>
      <c r="Q440" s="240"/>
      <c r="R440" s="240"/>
      <c r="S440" s="240"/>
      <c r="T440" s="240"/>
    </row>
    <row r="441" spans="1:20" x14ac:dyDescent="0.35">
      <c r="A441" s="192" t="s">
        <v>3302</v>
      </c>
      <c r="C441" s="375">
        <v>12775</v>
      </c>
      <c r="D441" s="377"/>
      <c r="E441" s="384">
        <v>4.6185326984884471E-2</v>
      </c>
      <c r="F441" s="377"/>
      <c r="G441" s="375">
        <v>5420812085.2399969</v>
      </c>
      <c r="H441" s="377"/>
      <c r="I441" s="384">
        <v>6.9302451175737592E-2</v>
      </c>
      <c r="J441" s="240"/>
      <c r="K441" s="240"/>
      <c r="L441" s="240"/>
      <c r="M441" s="240"/>
      <c r="N441" s="240"/>
      <c r="O441" s="240"/>
      <c r="P441" s="240"/>
      <c r="Q441" s="240"/>
      <c r="R441" s="240"/>
      <c r="S441" s="240"/>
      <c r="T441" s="240"/>
    </row>
    <row r="442" spans="1:20" x14ac:dyDescent="0.35">
      <c r="A442" s="192" t="s">
        <v>3303</v>
      </c>
      <c r="C442" s="375">
        <v>9958</v>
      </c>
      <c r="D442" s="377"/>
      <c r="E442" s="384">
        <v>3.6001055664616796E-2</v>
      </c>
      <c r="F442" s="377"/>
      <c r="G442" s="375">
        <v>4716892128.56001</v>
      </c>
      <c r="H442" s="377"/>
      <c r="I442" s="384">
        <v>6.0303176221663563E-2</v>
      </c>
      <c r="J442" s="240"/>
      <c r="K442" s="240"/>
      <c r="L442" s="240"/>
      <c r="M442" s="240"/>
      <c r="N442" s="240"/>
      <c r="O442" s="240"/>
      <c r="P442" s="240"/>
      <c r="Q442" s="240"/>
      <c r="R442" s="240"/>
      <c r="S442" s="240"/>
      <c r="T442" s="240"/>
    </row>
    <row r="443" spans="1:20" x14ac:dyDescent="0.35">
      <c r="A443" s="192" t="s">
        <v>3304</v>
      </c>
      <c r="C443" s="375">
        <v>7622</v>
      </c>
      <c r="D443" s="377"/>
      <c r="E443" s="384">
        <v>2.7555738730237922E-2</v>
      </c>
      <c r="F443" s="377"/>
      <c r="G443" s="375">
        <v>3996195106.350008</v>
      </c>
      <c r="H443" s="377"/>
      <c r="I443" s="384">
        <v>5.1089414628598333E-2</v>
      </c>
      <c r="J443" s="240"/>
      <c r="K443" s="240"/>
      <c r="L443" s="240"/>
      <c r="M443" s="240"/>
      <c r="N443" s="240"/>
      <c r="O443" s="240"/>
      <c r="P443" s="240"/>
      <c r="Q443" s="240"/>
      <c r="R443" s="240"/>
      <c r="S443" s="240"/>
      <c r="T443" s="240"/>
    </row>
    <row r="444" spans="1:20" x14ac:dyDescent="0.35">
      <c r="A444" s="192" t="s">
        <v>3305</v>
      </c>
      <c r="C444" s="375">
        <v>6079</v>
      </c>
      <c r="D444" s="377"/>
      <c r="E444" s="384">
        <v>2.1977346594216258E-2</v>
      </c>
      <c r="F444" s="377"/>
      <c r="G444" s="375">
        <v>3489869323.1599941</v>
      </c>
      <c r="H444" s="377"/>
      <c r="I444" s="384">
        <v>4.4616285267762075E-2</v>
      </c>
      <c r="J444" s="240"/>
      <c r="K444" s="240"/>
      <c r="L444" s="240"/>
      <c r="M444" s="240"/>
      <c r="N444" s="240"/>
      <c r="O444" s="240"/>
      <c r="P444" s="240"/>
      <c r="Q444" s="240"/>
      <c r="R444" s="240"/>
      <c r="S444" s="240"/>
      <c r="T444" s="240"/>
    </row>
    <row r="445" spans="1:20" x14ac:dyDescent="0.35">
      <c r="A445" s="192" t="s">
        <v>3306</v>
      </c>
      <c r="C445" s="375">
        <v>4752</v>
      </c>
      <c r="D445" s="377"/>
      <c r="E445" s="384">
        <v>1.7179857051441958E-2</v>
      </c>
      <c r="F445" s="377"/>
      <c r="G445" s="375">
        <v>2963830994.2700076</v>
      </c>
      <c r="H445" s="377"/>
      <c r="I445" s="384">
        <v>3.7891140578882702E-2</v>
      </c>
      <c r="J445" s="240"/>
      <c r="K445" s="240"/>
      <c r="L445" s="240"/>
      <c r="M445" s="240"/>
      <c r="N445" s="240"/>
      <c r="O445" s="240"/>
      <c r="P445" s="240"/>
      <c r="Q445" s="240"/>
      <c r="R445" s="240"/>
      <c r="S445" s="240"/>
      <c r="T445" s="240"/>
    </row>
    <row r="446" spans="1:20" x14ac:dyDescent="0.35">
      <c r="A446" s="192" t="s">
        <v>3307</v>
      </c>
      <c r="C446" s="375">
        <v>3914</v>
      </c>
      <c r="D446" s="377"/>
      <c r="E446" s="384">
        <v>1.4150244212824879E-2</v>
      </c>
      <c r="F446" s="377"/>
      <c r="G446" s="375">
        <v>2636664490.0399952</v>
      </c>
      <c r="H446" s="377"/>
      <c r="I446" s="384">
        <v>3.3708475633260744E-2</v>
      </c>
      <c r="J446" s="240"/>
      <c r="K446" s="240"/>
      <c r="L446" s="240"/>
      <c r="M446" s="240"/>
      <c r="N446" s="240"/>
      <c r="O446" s="240"/>
      <c r="P446" s="240"/>
      <c r="Q446" s="240"/>
      <c r="R446" s="240"/>
      <c r="S446" s="240"/>
      <c r="T446" s="240"/>
    </row>
    <row r="447" spans="1:20" x14ac:dyDescent="0.35">
      <c r="A447" s="192" t="s">
        <v>3308</v>
      </c>
      <c r="C447" s="375">
        <v>3098</v>
      </c>
      <c r="D447" s="377"/>
      <c r="E447" s="384">
        <v>1.1200167749445957E-2</v>
      </c>
      <c r="F447" s="377"/>
      <c r="G447" s="375">
        <v>2244295545.1399989</v>
      </c>
      <c r="H447" s="377"/>
      <c r="I447" s="384">
        <v>2.8692229133802212E-2</v>
      </c>
      <c r="J447" s="240"/>
      <c r="K447" s="240"/>
      <c r="L447" s="240"/>
      <c r="M447" s="240"/>
      <c r="N447" s="240"/>
      <c r="O447" s="240"/>
      <c r="P447" s="240"/>
      <c r="Q447" s="240"/>
      <c r="R447" s="240"/>
      <c r="S447" s="240"/>
      <c r="T447" s="240"/>
    </row>
    <row r="448" spans="1:20" x14ac:dyDescent="0.35">
      <c r="A448" s="192" t="s">
        <v>3309</v>
      </c>
      <c r="C448" s="375">
        <v>2417</v>
      </c>
      <c r="D448" s="377"/>
      <c r="E448" s="384">
        <v>8.7381554068466354E-3</v>
      </c>
      <c r="F448" s="377"/>
      <c r="G448" s="375">
        <v>1870128365.1600015</v>
      </c>
      <c r="H448" s="377"/>
      <c r="I448" s="384">
        <v>2.3908683363467846E-2</v>
      </c>
      <c r="J448" s="240"/>
      <c r="K448" s="240"/>
      <c r="L448" s="240"/>
      <c r="M448" s="240"/>
      <c r="N448" s="240"/>
      <c r="O448" s="240"/>
      <c r="P448" s="240"/>
      <c r="Q448" s="240"/>
      <c r="R448" s="240"/>
      <c r="S448" s="240"/>
      <c r="T448" s="240"/>
    </row>
    <row r="449" spans="1:20" x14ac:dyDescent="0.35">
      <c r="A449" s="192" t="s">
        <v>3310</v>
      </c>
      <c r="C449" s="375">
        <v>2104</v>
      </c>
      <c r="D449" s="377"/>
      <c r="E449" s="384">
        <v>7.6065697045946722E-3</v>
      </c>
      <c r="F449" s="377"/>
      <c r="G449" s="375">
        <v>1735064889.0300002</v>
      </c>
      <c r="H449" s="377"/>
      <c r="I449" s="384">
        <v>2.2181962382747777E-2</v>
      </c>
      <c r="J449" s="240"/>
      <c r="K449" s="240"/>
      <c r="L449" s="240"/>
      <c r="M449" s="240"/>
      <c r="N449" s="240"/>
      <c r="O449" s="240"/>
      <c r="P449" s="240"/>
      <c r="Q449" s="240"/>
      <c r="R449" s="240"/>
      <c r="S449" s="240"/>
      <c r="T449" s="240"/>
    </row>
    <row r="450" spans="1:20" x14ac:dyDescent="0.35">
      <c r="A450" s="192" t="s">
        <v>3311</v>
      </c>
      <c r="C450" s="375">
        <v>1759</v>
      </c>
      <c r="D450" s="377"/>
      <c r="E450" s="384">
        <v>6.3592947292690242E-3</v>
      </c>
      <c r="F450" s="377"/>
      <c r="G450" s="375">
        <v>1538269339.7900007</v>
      </c>
      <c r="H450" s="377"/>
      <c r="I450" s="384">
        <v>1.9666026812883118E-2</v>
      </c>
      <c r="J450" s="240"/>
      <c r="K450" s="240"/>
      <c r="L450" s="240"/>
      <c r="M450" s="240"/>
      <c r="N450" s="240"/>
      <c r="O450" s="240"/>
      <c r="P450" s="240"/>
      <c r="Q450" s="240"/>
      <c r="R450" s="240"/>
      <c r="S450" s="240"/>
      <c r="T450" s="240"/>
    </row>
    <row r="451" spans="1:20" x14ac:dyDescent="0.35">
      <c r="A451" s="192" t="s">
        <v>3312</v>
      </c>
      <c r="C451" s="375">
        <v>1455</v>
      </c>
      <c r="D451" s="377"/>
      <c r="E451" s="384">
        <v>5.2602466350690344E-3</v>
      </c>
      <c r="F451" s="377"/>
      <c r="G451" s="375">
        <v>1345224994.6499965</v>
      </c>
      <c r="H451" s="377"/>
      <c r="I451" s="384">
        <v>1.7198048566552694E-2</v>
      </c>
      <c r="J451" s="240"/>
      <c r="K451" s="240"/>
      <c r="L451" s="240"/>
      <c r="M451" s="240"/>
      <c r="N451" s="240"/>
      <c r="O451" s="240"/>
      <c r="P451" s="240"/>
      <c r="Q451" s="240"/>
      <c r="R451" s="240"/>
      <c r="S451" s="240"/>
      <c r="T451" s="240"/>
    </row>
    <row r="452" spans="1:20" x14ac:dyDescent="0.35">
      <c r="A452" s="192" t="s">
        <v>3313</v>
      </c>
      <c r="C452" s="375">
        <v>1171</v>
      </c>
      <c r="D452" s="377"/>
      <c r="E452" s="384">
        <v>4.2335043365400952E-3</v>
      </c>
      <c r="F452" s="377"/>
      <c r="G452" s="375">
        <v>1140159614.4699986</v>
      </c>
      <c r="H452" s="377"/>
      <c r="I452" s="384">
        <v>1.4576387222405734E-2</v>
      </c>
      <c r="J452" s="240"/>
      <c r="K452" s="240"/>
      <c r="L452" s="240"/>
      <c r="M452" s="240"/>
      <c r="N452" s="240"/>
      <c r="O452" s="240"/>
      <c r="P452" s="240"/>
      <c r="Q452" s="240"/>
      <c r="R452" s="240"/>
      <c r="S452" s="240"/>
      <c r="T452" s="240"/>
    </row>
    <row r="453" spans="1:20" x14ac:dyDescent="0.35">
      <c r="A453" s="192" t="s">
        <v>3314</v>
      </c>
      <c r="C453" s="375">
        <v>5459</v>
      </c>
      <c r="D453" s="377"/>
      <c r="E453" s="384">
        <v>1.9735866928413646E-2</v>
      </c>
      <c r="F453" s="377"/>
      <c r="G453" s="375">
        <v>7016882409.9200125</v>
      </c>
      <c r="H453" s="377"/>
      <c r="I453" s="384">
        <v>8.9707435523075155E-2</v>
      </c>
      <c r="J453" s="240"/>
      <c r="K453" s="240"/>
      <c r="L453" s="240"/>
      <c r="M453" s="240"/>
      <c r="N453" s="240"/>
      <c r="O453" s="240"/>
      <c r="P453" s="240"/>
      <c r="Q453" s="240"/>
      <c r="R453" s="240"/>
      <c r="S453" s="240"/>
      <c r="T453" s="240"/>
    </row>
    <row r="454" spans="1:20" x14ac:dyDescent="0.35">
      <c r="A454" s="18" t="s">
        <v>91</v>
      </c>
      <c r="B454" s="18"/>
      <c r="C454" s="396">
        <v>276603</v>
      </c>
      <c r="D454" s="396"/>
      <c r="E454" s="397">
        <v>1.0000000000000002</v>
      </c>
      <c r="F454" s="396"/>
      <c r="G454" s="396">
        <v>78219629944.889938</v>
      </c>
      <c r="H454" s="396"/>
      <c r="I454" s="397">
        <v>0.99999999999999989</v>
      </c>
      <c r="J454" s="240"/>
      <c r="K454" s="240"/>
      <c r="L454" s="240"/>
      <c r="M454" s="240"/>
      <c r="N454" s="240"/>
      <c r="O454" s="240"/>
      <c r="P454" s="240"/>
      <c r="Q454" s="240"/>
      <c r="R454" s="240"/>
      <c r="S454" s="240"/>
      <c r="T454" s="240"/>
    </row>
    <row r="455" spans="1:20" x14ac:dyDescent="0.35">
      <c r="A455" s="18"/>
      <c r="B455" s="18"/>
      <c r="C455" s="419"/>
      <c r="D455" s="420"/>
      <c r="E455" s="421"/>
      <c r="F455" s="420"/>
      <c r="G455" s="422"/>
      <c r="H455" s="420"/>
      <c r="I455" s="421"/>
      <c r="J455" s="240"/>
      <c r="K455" s="240"/>
      <c r="L455" s="240"/>
      <c r="M455" s="240"/>
      <c r="N455" s="240"/>
      <c r="O455" s="240"/>
      <c r="P455" s="240"/>
      <c r="Q455" s="240"/>
      <c r="R455" s="240"/>
      <c r="S455" s="240"/>
      <c r="T455" s="240"/>
    </row>
    <row r="456" spans="1:20" ht="18.5" x14ac:dyDescent="0.45">
      <c r="A456" s="283" t="s">
        <v>3315</v>
      </c>
      <c r="B456" s="284"/>
      <c r="C456" s="402"/>
      <c r="D456" s="402"/>
      <c r="E456" s="402"/>
      <c r="F456" s="402"/>
      <c r="G456" s="402"/>
      <c r="H456" s="402"/>
      <c r="I456" s="402"/>
      <c r="J456" s="240"/>
      <c r="K456" s="240"/>
      <c r="L456" s="240"/>
      <c r="M456" s="240"/>
      <c r="N456" s="240"/>
      <c r="O456" s="240"/>
      <c r="P456" s="240"/>
      <c r="Q456" s="240"/>
      <c r="R456" s="240"/>
      <c r="S456" s="240"/>
      <c r="T456" s="240"/>
    </row>
    <row r="457" spans="1:20" x14ac:dyDescent="0.35">
      <c r="C457" s="1"/>
      <c r="D457" s="1"/>
      <c r="E457" s="1"/>
      <c r="F457" s="1"/>
      <c r="G457" s="1"/>
      <c r="H457" s="1"/>
      <c r="I457" s="1"/>
      <c r="J457" s="240"/>
      <c r="K457" s="240"/>
      <c r="L457" s="240"/>
      <c r="M457" s="240"/>
      <c r="N457" s="240"/>
      <c r="O457" s="240"/>
      <c r="P457" s="240"/>
      <c r="Q457" s="240"/>
      <c r="R457" s="240"/>
      <c r="S457" s="240"/>
      <c r="T457" s="240"/>
    </row>
    <row r="458" spans="1:20" x14ac:dyDescent="0.35">
      <c r="A458" s="392" t="s">
        <v>3316</v>
      </c>
      <c r="B458" s="407"/>
      <c r="C458" s="393" t="s">
        <v>599</v>
      </c>
      <c r="D458" s="394"/>
      <c r="E458" s="393" t="s">
        <v>3207</v>
      </c>
      <c r="F458" s="394"/>
      <c r="G458" s="393" t="s">
        <v>3208</v>
      </c>
      <c r="H458" s="394"/>
      <c r="I458" s="393" t="s">
        <v>3207</v>
      </c>
      <c r="J458" s="240"/>
      <c r="K458" s="240"/>
      <c r="L458" s="240"/>
      <c r="M458" s="240"/>
      <c r="N458" s="240"/>
      <c r="O458" s="240"/>
      <c r="P458" s="240"/>
      <c r="Q458" s="240"/>
      <c r="R458" s="240"/>
      <c r="S458" s="240"/>
      <c r="T458" s="240"/>
    </row>
    <row r="459" spans="1:20" x14ac:dyDescent="0.35">
      <c r="A459" s="181" t="s">
        <v>3317</v>
      </c>
      <c r="C459" s="375">
        <v>52658</v>
      </c>
      <c r="D459" s="375"/>
      <c r="E459" s="384">
        <v>0.19037392942231285</v>
      </c>
      <c r="F459" s="375"/>
      <c r="G459" s="375">
        <v>14210458738.309998</v>
      </c>
      <c r="H459" s="375"/>
      <c r="I459" s="384">
        <v>0.18167381702421809</v>
      </c>
      <c r="J459" s="240"/>
      <c r="K459" s="240"/>
      <c r="L459" s="240"/>
      <c r="M459" s="240"/>
      <c r="N459" s="240"/>
      <c r="O459" s="240"/>
      <c r="P459" s="240"/>
      <c r="Q459" s="240"/>
      <c r="R459" s="240"/>
      <c r="S459" s="240"/>
      <c r="T459" s="240"/>
    </row>
    <row r="460" spans="1:20" x14ac:dyDescent="0.35">
      <c r="A460" s="181" t="s">
        <v>3318</v>
      </c>
      <c r="C460" s="375">
        <v>214924</v>
      </c>
      <c r="D460" s="375"/>
      <c r="E460" s="384">
        <v>0.77701254144025911</v>
      </c>
      <c r="F460" s="375"/>
      <c r="G460" s="375">
        <v>61145465029.250015</v>
      </c>
      <c r="H460" s="375"/>
      <c r="I460" s="384">
        <v>0.78171508957956359</v>
      </c>
      <c r="J460" s="240"/>
      <c r="K460" s="240"/>
      <c r="L460" s="240"/>
      <c r="M460" s="240"/>
      <c r="N460" s="240"/>
      <c r="O460" s="240"/>
      <c r="P460" s="240"/>
      <c r="Q460" s="240"/>
      <c r="R460" s="240"/>
      <c r="S460" s="240"/>
      <c r="T460" s="240"/>
    </row>
    <row r="461" spans="1:20" x14ac:dyDescent="0.35">
      <c r="A461" s="181" t="s">
        <v>3319</v>
      </c>
      <c r="C461" s="375">
        <v>8635</v>
      </c>
      <c r="D461" s="375"/>
      <c r="E461" s="384">
        <v>3.1218027280976706E-2</v>
      </c>
      <c r="F461" s="375"/>
      <c r="G461" s="375">
        <v>2783835405.6699972</v>
      </c>
      <c r="H461" s="375"/>
      <c r="I461" s="384">
        <v>3.5589984350876638E-2</v>
      </c>
      <c r="J461" s="240"/>
      <c r="K461" s="240"/>
      <c r="L461" s="240"/>
      <c r="M461" s="240"/>
      <c r="N461" s="240"/>
      <c r="O461" s="240"/>
      <c r="P461" s="240"/>
      <c r="Q461" s="240"/>
      <c r="R461" s="240"/>
      <c r="S461" s="240"/>
      <c r="T461" s="240"/>
    </row>
    <row r="462" spans="1:20" x14ac:dyDescent="0.35">
      <c r="A462" s="181" t="s">
        <v>89</v>
      </c>
      <c r="C462" s="375">
        <v>386</v>
      </c>
      <c r="D462" s="375"/>
      <c r="E462" s="384">
        <v>1.3955018564513039E-3</v>
      </c>
      <c r="F462" s="375"/>
      <c r="G462" s="375">
        <v>79870771.659999996</v>
      </c>
      <c r="H462" s="375"/>
      <c r="I462" s="384">
        <v>1.0211090453416016E-3</v>
      </c>
      <c r="J462" s="240"/>
      <c r="K462" s="240"/>
      <c r="L462" s="240"/>
      <c r="M462" s="240"/>
      <c r="N462" s="240"/>
      <c r="O462" s="240"/>
      <c r="P462" s="240"/>
      <c r="Q462" s="240"/>
      <c r="R462" s="240"/>
      <c r="S462" s="240"/>
      <c r="T462" s="240"/>
    </row>
    <row r="463" spans="1:20" x14ac:dyDescent="0.35">
      <c r="A463" s="404" t="s">
        <v>91</v>
      </c>
      <c r="B463" s="18"/>
      <c r="C463" s="396">
        <v>276603</v>
      </c>
      <c r="D463" s="396"/>
      <c r="E463" s="397">
        <v>0.99999999999999989</v>
      </c>
      <c r="F463" s="396"/>
      <c r="G463" s="396">
        <v>78219629944.890015</v>
      </c>
      <c r="H463" s="396"/>
      <c r="I463" s="397">
        <v>1</v>
      </c>
      <c r="J463" s="240"/>
      <c r="K463" s="240"/>
      <c r="L463" s="240"/>
      <c r="M463" s="240"/>
      <c r="N463" s="240"/>
      <c r="O463" s="240"/>
      <c r="P463" s="240"/>
      <c r="Q463" s="240"/>
      <c r="R463" s="240"/>
      <c r="S463" s="240"/>
      <c r="T463" s="240"/>
    </row>
    <row r="464" spans="1:20" x14ac:dyDescent="0.35">
      <c r="A464" s="240"/>
      <c r="B464" s="240"/>
      <c r="C464" s="240"/>
      <c r="D464" s="240"/>
      <c r="E464" s="240"/>
      <c r="F464" s="240"/>
      <c r="G464" s="240"/>
      <c r="H464" s="240"/>
      <c r="I464" s="240"/>
      <c r="J464" s="240"/>
      <c r="K464" s="240"/>
      <c r="L464" s="240"/>
      <c r="M464" s="240"/>
      <c r="N464" s="240"/>
      <c r="O464" s="240"/>
      <c r="P464" s="240"/>
      <c r="Q464" s="240"/>
      <c r="R464" s="240"/>
      <c r="S464" s="240"/>
      <c r="T464" s="240"/>
    </row>
    <row r="465" spans="1:20" ht="18.5" x14ac:dyDescent="0.45">
      <c r="A465" s="506" t="s">
        <v>3320</v>
      </c>
      <c r="B465" s="506"/>
      <c r="C465" s="506"/>
      <c r="D465" s="284"/>
      <c r="E465" s="284"/>
      <c r="F465" s="284"/>
      <c r="G465" s="284"/>
      <c r="H465" s="284"/>
      <c r="I465" s="284"/>
      <c r="J465" s="284"/>
      <c r="K465" s="284"/>
      <c r="L465" s="284"/>
      <c r="M465" s="284"/>
      <c r="N465" s="284"/>
      <c r="O465" s="284"/>
      <c r="P465" s="284"/>
      <c r="Q465" s="284"/>
      <c r="R465" s="284"/>
      <c r="S465" s="284"/>
      <c r="T465" s="284"/>
    </row>
    <row r="466" spans="1:20" ht="15" thickBot="1" x14ac:dyDescent="0.4">
      <c r="A466" s="504" t="s">
        <v>3402</v>
      </c>
      <c r="B466" s="504"/>
      <c r="C466" s="504"/>
      <c r="D466" s="504"/>
      <c r="E466" s="504"/>
      <c r="F466" s="504"/>
      <c r="G466" s="504"/>
      <c r="H466" s="504"/>
      <c r="I466" s="504"/>
      <c r="J466" s="504"/>
      <c r="K466" s="504"/>
      <c r="L466" s="504"/>
      <c r="M466" s="504"/>
      <c r="N466" s="504"/>
      <c r="O466" s="504"/>
      <c r="P466" s="504"/>
      <c r="Q466" s="504"/>
      <c r="R466" s="504"/>
      <c r="S466" s="504"/>
      <c r="T466" s="504"/>
    </row>
    <row r="467" spans="1:20" ht="15" thickBot="1" x14ac:dyDescent="0.4">
      <c r="A467" s="423" t="s">
        <v>3215</v>
      </c>
      <c r="B467" s="424" t="s">
        <v>3321</v>
      </c>
      <c r="C467" s="423" t="s">
        <v>3264</v>
      </c>
      <c r="D467" s="423" t="s">
        <v>3265</v>
      </c>
      <c r="E467" s="423" t="s">
        <v>3266</v>
      </c>
      <c r="F467" s="423" t="s">
        <v>3267</v>
      </c>
      <c r="G467" s="423" t="s">
        <v>3268</v>
      </c>
      <c r="H467" s="423" t="s">
        <v>3269</v>
      </c>
      <c r="I467" s="423" t="s">
        <v>3270</v>
      </c>
      <c r="J467" s="423" t="s">
        <v>3271</v>
      </c>
      <c r="K467" s="423" t="s">
        <v>3272</v>
      </c>
      <c r="L467" s="423" t="s">
        <v>3273</v>
      </c>
      <c r="M467" s="423" t="s">
        <v>3274</v>
      </c>
      <c r="N467" s="423" t="s">
        <v>3275</v>
      </c>
      <c r="O467" s="423" t="s">
        <v>3276</v>
      </c>
      <c r="P467" s="423" t="s">
        <v>3277</v>
      </c>
      <c r="Q467" s="423" t="s">
        <v>3278</v>
      </c>
      <c r="R467" s="423" t="s">
        <v>3322</v>
      </c>
      <c r="S467" s="423" t="s">
        <v>91</v>
      </c>
      <c r="T467" s="425" t="s">
        <v>3323</v>
      </c>
    </row>
    <row r="468" spans="1:20" x14ac:dyDescent="0.35">
      <c r="A468" s="426" t="s">
        <v>3216</v>
      </c>
      <c r="B468" s="427" t="s">
        <v>3324</v>
      </c>
      <c r="C468" s="428">
        <v>243865517.6799995</v>
      </c>
      <c r="D468" s="428">
        <v>173353700.48000026</v>
      </c>
      <c r="E468" s="428">
        <v>245473470.21999991</v>
      </c>
      <c r="F468" s="428">
        <v>364157278.22999984</v>
      </c>
      <c r="G468" s="428">
        <v>534730489.17999941</v>
      </c>
      <c r="H468" s="428">
        <v>820070630.4000001</v>
      </c>
      <c r="I468" s="428">
        <v>930707311.98000002</v>
      </c>
      <c r="J468" s="428">
        <v>888320406.53000224</v>
      </c>
      <c r="K468" s="428">
        <v>678182815.30000067</v>
      </c>
      <c r="L468" s="428">
        <v>459185719.45000029</v>
      </c>
      <c r="M468" s="428">
        <v>249751113.91000026</v>
      </c>
      <c r="N468" s="428">
        <v>102805577.46000007</v>
      </c>
      <c r="O468" s="428">
        <v>45074648.969999984</v>
      </c>
      <c r="P468" s="428">
        <v>7628538.1799999988</v>
      </c>
      <c r="Q468" s="428">
        <v>1373627.5299999998</v>
      </c>
      <c r="R468" s="428">
        <v>0</v>
      </c>
      <c r="S468" s="429">
        <v>5744680845.5000019</v>
      </c>
      <c r="T468" s="430">
        <v>7.3442956065471618E-2</v>
      </c>
    </row>
    <row r="469" spans="1:20" x14ac:dyDescent="0.35">
      <c r="A469" s="410" t="s">
        <v>3216</v>
      </c>
      <c r="B469" s="431" t="s">
        <v>3209</v>
      </c>
      <c r="C469" s="432">
        <v>243865517.6799995</v>
      </c>
      <c r="D469" s="432">
        <v>173353700.48000026</v>
      </c>
      <c r="E469" s="432">
        <v>245473470.21999991</v>
      </c>
      <c r="F469" s="432">
        <v>364157278.22999984</v>
      </c>
      <c r="G469" s="432">
        <v>534513167.92999941</v>
      </c>
      <c r="H469" s="432">
        <v>818829793.06000006</v>
      </c>
      <c r="I469" s="432">
        <v>930506260.85000002</v>
      </c>
      <c r="J469" s="432">
        <v>887121096.5700022</v>
      </c>
      <c r="K469" s="432">
        <v>677787115.04000068</v>
      </c>
      <c r="L469" s="432">
        <v>458696112.49000031</v>
      </c>
      <c r="M469" s="432">
        <v>249751113.91000026</v>
      </c>
      <c r="N469" s="432">
        <v>102805577.46000007</v>
      </c>
      <c r="O469" s="432">
        <v>45074648.969999984</v>
      </c>
      <c r="P469" s="432">
        <v>7628538.1799999988</v>
      </c>
      <c r="Q469" s="432">
        <v>1373627.5299999998</v>
      </c>
      <c r="R469" s="432">
        <v>0</v>
      </c>
      <c r="S469" s="433">
        <v>5740937018.6000023</v>
      </c>
      <c r="T469" s="434">
        <v>0.99934829679825776</v>
      </c>
    </row>
    <row r="470" spans="1:20" x14ac:dyDescent="0.35">
      <c r="A470" s="410" t="s">
        <v>3216</v>
      </c>
      <c r="B470" s="431" t="s">
        <v>3210</v>
      </c>
      <c r="C470" s="432">
        <v>0</v>
      </c>
      <c r="D470" s="432">
        <v>0</v>
      </c>
      <c r="E470" s="432">
        <v>0</v>
      </c>
      <c r="F470" s="432">
        <v>0</v>
      </c>
      <c r="G470" s="432">
        <v>217321.25</v>
      </c>
      <c r="H470" s="432">
        <v>1240837.3399999999</v>
      </c>
      <c r="I470" s="432">
        <v>201051.13</v>
      </c>
      <c r="J470" s="432">
        <v>1199309.96</v>
      </c>
      <c r="K470" s="432">
        <v>395700.26</v>
      </c>
      <c r="L470" s="432">
        <v>489606.96</v>
      </c>
      <c r="M470" s="432">
        <v>0</v>
      </c>
      <c r="N470" s="432">
        <v>0</v>
      </c>
      <c r="O470" s="432">
        <v>0</v>
      </c>
      <c r="P470" s="432">
        <v>0</v>
      </c>
      <c r="Q470" s="432">
        <v>0</v>
      </c>
      <c r="R470" s="432">
        <v>0</v>
      </c>
      <c r="S470" s="433">
        <v>3743826.8999999994</v>
      </c>
      <c r="T470" s="434">
        <v>6.5170320174229746E-4</v>
      </c>
    </row>
    <row r="471" spans="1:20" x14ac:dyDescent="0.35">
      <c r="A471" s="410" t="s">
        <v>3216</v>
      </c>
      <c r="B471" s="431" t="s">
        <v>3211</v>
      </c>
      <c r="C471" s="432">
        <v>0</v>
      </c>
      <c r="D471" s="432">
        <v>0</v>
      </c>
      <c r="E471" s="432">
        <v>0</v>
      </c>
      <c r="F471" s="432">
        <v>0</v>
      </c>
      <c r="G471" s="432">
        <v>0</v>
      </c>
      <c r="H471" s="432">
        <v>0</v>
      </c>
      <c r="I471" s="432">
        <v>0</v>
      </c>
      <c r="J471" s="432">
        <v>0</v>
      </c>
      <c r="K471" s="432">
        <v>0</v>
      </c>
      <c r="L471" s="432">
        <v>0</v>
      </c>
      <c r="M471" s="432">
        <v>0</v>
      </c>
      <c r="N471" s="432">
        <v>0</v>
      </c>
      <c r="O471" s="432">
        <v>0</v>
      </c>
      <c r="P471" s="432">
        <v>0</v>
      </c>
      <c r="Q471" s="432">
        <v>0</v>
      </c>
      <c r="R471" s="432">
        <v>0</v>
      </c>
      <c r="S471" s="433">
        <v>0</v>
      </c>
      <c r="T471" s="434">
        <v>0</v>
      </c>
    </row>
    <row r="472" spans="1:20" x14ac:dyDescent="0.35">
      <c r="A472" s="410" t="s">
        <v>3216</v>
      </c>
      <c r="B472" s="431" t="s">
        <v>3212</v>
      </c>
      <c r="C472" s="432">
        <v>0</v>
      </c>
      <c r="D472" s="432">
        <v>0</v>
      </c>
      <c r="E472" s="432">
        <v>0</v>
      </c>
      <c r="F472" s="432">
        <v>0</v>
      </c>
      <c r="G472" s="432">
        <v>0</v>
      </c>
      <c r="H472" s="432">
        <v>0</v>
      </c>
      <c r="I472" s="432">
        <v>0</v>
      </c>
      <c r="J472" s="432">
        <v>0</v>
      </c>
      <c r="K472" s="432">
        <v>0</v>
      </c>
      <c r="L472" s="432">
        <v>0</v>
      </c>
      <c r="M472" s="432">
        <v>0</v>
      </c>
      <c r="N472" s="432">
        <v>0</v>
      </c>
      <c r="O472" s="432">
        <v>0</v>
      </c>
      <c r="P472" s="432">
        <v>0</v>
      </c>
      <c r="Q472" s="432">
        <v>0</v>
      </c>
      <c r="R472" s="432">
        <v>0</v>
      </c>
      <c r="S472" s="433">
        <v>0</v>
      </c>
      <c r="T472" s="434">
        <v>0</v>
      </c>
    </row>
    <row r="473" spans="1:20" ht="15" thickBot="1" x14ac:dyDescent="0.4">
      <c r="A473" s="410"/>
      <c r="B473" s="435" t="s">
        <v>3213</v>
      </c>
      <c r="C473" s="436">
        <v>0</v>
      </c>
      <c r="D473" s="436">
        <v>0</v>
      </c>
      <c r="E473" s="436">
        <v>0</v>
      </c>
      <c r="F473" s="436">
        <v>0</v>
      </c>
      <c r="G473" s="436">
        <v>0</v>
      </c>
      <c r="H473" s="436">
        <v>0</v>
      </c>
      <c r="I473" s="436">
        <v>0</v>
      </c>
      <c r="J473" s="436">
        <v>0</v>
      </c>
      <c r="K473" s="436">
        <v>0</v>
      </c>
      <c r="L473" s="436">
        <v>0</v>
      </c>
      <c r="M473" s="436">
        <v>0</v>
      </c>
      <c r="N473" s="436">
        <v>0</v>
      </c>
      <c r="O473" s="436">
        <v>0</v>
      </c>
      <c r="P473" s="436">
        <v>0</v>
      </c>
      <c r="Q473" s="436">
        <v>0</v>
      </c>
      <c r="R473" s="436">
        <v>0</v>
      </c>
      <c r="S473" s="437">
        <v>0</v>
      </c>
      <c r="T473" s="438">
        <v>0</v>
      </c>
    </row>
    <row r="474" spans="1:20" x14ac:dyDescent="0.35">
      <c r="A474" s="426" t="s">
        <v>3217</v>
      </c>
      <c r="B474" s="427" t="s">
        <v>3324</v>
      </c>
      <c r="C474" s="432">
        <v>1110185731.6099975</v>
      </c>
      <c r="D474" s="432">
        <v>842989823.51999879</v>
      </c>
      <c r="E474" s="432">
        <v>1098940960.0700009</v>
      </c>
      <c r="F474" s="432">
        <v>1352318977.7700026</v>
      </c>
      <c r="G474" s="432">
        <v>1527764938.8699982</v>
      </c>
      <c r="H474" s="432">
        <v>1714990684.9300022</v>
      </c>
      <c r="I474" s="432">
        <v>1970444724.3999991</v>
      </c>
      <c r="J474" s="432">
        <v>1627736220.7899942</v>
      </c>
      <c r="K474" s="432">
        <v>1386456102.1900034</v>
      </c>
      <c r="L474" s="432">
        <v>1299155626.6800005</v>
      </c>
      <c r="M474" s="432">
        <v>1198388716.4699996</v>
      </c>
      <c r="N474" s="432">
        <v>873526676.50000012</v>
      </c>
      <c r="O474" s="432">
        <v>670185377.72000015</v>
      </c>
      <c r="P474" s="432">
        <v>256868915.63999993</v>
      </c>
      <c r="Q474" s="432">
        <v>0</v>
      </c>
      <c r="R474" s="432">
        <v>0</v>
      </c>
      <c r="S474" s="433">
        <v>16929953477.159998</v>
      </c>
      <c r="T474" s="434">
        <v>0.2164412371816139</v>
      </c>
    </row>
    <row r="475" spans="1:20" x14ac:dyDescent="0.35">
      <c r="A475" s="242"/>
      <c r="B475" s="431" t="s">
        <v>3209</v>
      </c>
      <c r="C475" s="432">
        <v>1110185731.6099975</v>
      </c>
      <c r="D475" s="432">
        <v>842989823.51999879</v>
      </c>
      <c r="E475" s="432">
        <v>1098940960.0700009</v>
      </c>
      <c r="F475" s="432">
        <v>1351987817.2800026</v>
      </c>
      <c r="G475" s="432">
        <v>1527408850.4899981</v>
      </c>
      <c r="H475" s="432">
        <v>1714321142.2600021</v>
      </c>
      <c r="I475" s="432">
        <v>1969828470.5399992</v>
      </c>
      <c r="J475" s="432">
        <v>1627736220.7899942</v>
      </c>
      <c r="K475" s="432">
        <v>1386131965.9800034</v>
      </c>
      <c r="L475" s="432">
        <v>1299155626.6800005</v>
      </c>
      <c r="M475" s="432">
        <v>1198388716.4699996</v>
      </c>
      <c r="N475" s="432">
        <v>870439834.96000016</v>
      </c>
      <c r="O475" s="432">
        <v>670185377.72000015</v>
      </c>
      <c r="P475" s="432">
        <v>256868915.63999993</v>
      </c>
      <c r="Q475" s="432">
        <v>0</v>
      </c>
      <c r="R475" s="432">
        <v>0</v>
      </c>
      <c r="S475" s="433">
        <v>16924569454.009996</v>
      </c>
      <c r="T475" s="434">
        <v>0.99968198240135364</v>
      </c>
    </row>
    <row r="476" spans="1:20" x14ac:dyDescent="0.35">
      <c r="A476" s="410" t="s">
        <v>3217</v>
      </c>
      <c r="B476" s="431" t="s">
        <v>3210</v>
      </c>
      <c r="C476" s="432">
        <v>0</v>
      </c>
      <c r="D476" s="432">
        <v>0</v>
      </c>
      <c r="E476" s="432">
        <v>0</v>
      </c>
      <c r="F476" s="432">
        <v>331160.49</v>
      </c>
      <c r="G476" s="432">
        <v>356088.38</v>
      </c>
      <c r="H476" s="432">
        <v>669542.67000000004</v>
      </c>
      <c r="I476" s="432">
        <v>0</v>
      </c>
      <c r="J476" s="432">
        <v>0</v>
      </c>
      <c r="K476" s="432">
        <v>324136.21000000002</v>
      </c>
      <c r="L476" s="432">
        <v>0</v>
      </c>
      <c r="M476" s="432">
        <v>0</v>
      </c>
      <c r="N476" s="432">
        <v>3086841.54</v>
      </c>
      <c r="O476" s="432">
        <v>0</v>
      </c>
      <c r="P476" s="432">
        <v>0</v>
      </c>
      <c r="Q476" s="432">
        <v>0</v>
      </c>
      <c r="R476" s="432">
        <v>0</v>
      </c>
      <c r="S476" s="433">
        <v>4767769.29</v>
      </c>
      <c r="T476" s="434">
        <v>2.8161738875609682E-4</v>
      </c>
    </row>
    <row r="477" spans="1:20" x14ac:dyDescent="0.35">
      <c r="A477" s="410" t="s">
        <v>3217</v>
      </c>
      <c r="B477" s="431" t="s">
        <v>3211</v>
      </c>
      <c r="C477" s="432">
        <v>0</v>
      </c>
      <c r="D477" s="432">
        <v>0</v>
      </c>
      <c r="E477" s="432">
        <v>0</v>
      </c>
      <c r="F477" s="432">
        <v>0</v>
      </c>
      <c r="G477" s="432">
        <v>0</v>
      </c>
      <c r="H477" s="432">
        <v>0</v>
      </c>
      <c r="I477" s="432">
        <v>616253.86</v>
      </c>
      <c r="J477" s="432">
        <v>0</v>
      </c>
      <c r="K477" s="432">
        <v>0</v>
      </c>
      <c r="L477" s="432">
        <v>0</v>
      </c>
      <c r="M477" s="432">
        <v>0</v>
      </c>
      <c r="N477" s="432">
        <v>0</v>
      </c>
      <c r="O477" s="432">
        <v>0</v>
      </c>
      <c r="P477" s="432">
        <v>0</v>
      </c>
      <c r="Q477" s="432">
        <v>0</v>
      </c>
      <c r="R477" s="432">
        <v>0</v>
      </c>
      <c r="S477" s="433">
        <v>616253.86</v>
      </c>
      <c r="T477" s="434">
        <v>3.6400209890203237E-5</v>
      </c>
    </row>
    <row r="478" spans="1:20" x14ac:dyDescent="0.35">
      <c r="A478" s="410" t="s">
        <v>3216</v>
      </c>
      <c r="B478" s="431" t="s">
        <v>3212</v>
      </c>
      <c r="C478" s="432">
        <v>0</v>
      </c>
      <c r="D478" s="432">
        <v>0</v>
      </c>
      <c r="E478" s="432">
        <v>0</v>
      </c>
      <c r="F478" s="432">
        <v>0</v>
      </c>
      <c r="G478" s="432">
        <v>0</v>
      </c>
      <c r="H478" s="432">
        <v>0</v>
      </c>
      <c r="I478" s="432">
        <v>0</v>
      </c>
      <c r="J478" s="432">
        <v>0</v>
      </c>
      <c r="K478" s="432">
        <v>0</v>
      </c>
      <c r="L478" s="432">
        <v>0</v>
      </c>
      <c r="M478" s="432">
        <v>0</v>
      </c>
      <c r="N478" s="432">
        <v>0</v>
      </c>
      <c r="O478" s="432">
        <v>0</v>
      </c>
      <c r="P478" s="432">
        <v>0</v>
      </c>
      <c r="Q478" s="432">
        <v>0</v>
      </c>
      <c r="R478" s="432">
        <v>0</v>
      </c>
      <c r="S478" s="433">
        <v>0</v>
      </c>
      <c r="T478" s="434">
        <v>0</v>
      </c>
    </row>
    <row r="479" spans="1:20" ht="15" thickBot="1" x14ac:dyDescent="0.4">
      <c r="A479" s="410"/>
      <c r="B479" s="435" t="s">
        <v>3213</v>
      </c>
      <c r="C479" s="436">
        <v>0</v>
      </c>
      <c r="D479" s="436">
        <v>0</v>
      </c>
      <c r="E479" s="436">
        <v>0</v>
      </c>
      <c r="F479" s="436">
        <v>0</v>
      </c>
      <c r="G479" s="436">
        <v>0</v>
      </c>
      <c r="H479" s="436">
        <v>0</v>
      </c>
      <c r="I479" s="436">
        <v>0</v>
      </c>
      <c r="J479" s="436">
        <v>0</v>
      </c>
      <c r="K479" s="436">
        <v>0</v>
      </c>
      <c r="L479" s="436">
        <v>0</v>
      </c>
      <c r="M479" s="436">
        <v>0</v>
      </c>
      <c r="N479" s="436">
        <v>0</v>
      </c>
      <c r="O479" s="436">
        <v>0</v>
      </c>
      <c r="P479" s="436">
        <v>0</v>
      </c>
      <c r="Q479" s="436">
        <v>0</v>
      </c>
      <c r="R479" s="436">
        <v>0</v>
      </c>
      <c r="S479" s="437">
        <v>0</v>
      </c>
      <c r="T479" s="438">
        <v>0</v>
      </c>
    </row>
    <row r="480" spans="1:20" x14ac:dyDescent="0.35">
      <c r="A480" s="426" t="s">
        <v>3218</v>
      </c>
      <c r="B480" s="427" t="s">
        <v>3324</v>
      </c>
      <c r="C480" s="432">
        <v>30388983.530000005</v>
      </c>
      <c r="D480" s="432">
        <v>21825530.770000003</v>
      </c>
      <c r="E480" s="432">
        <v>31995086.639999997</v>
      </c>
      <c r="F480" s="432">
        <v>50663774.970000044</v>
      </c>
      <c r="G480" s="432">
        <v>63373477.329999991</v>
      </c>
      <c r="H480" s="432">
        <v>80393455.910000041</v>
      </c>
      <c r="I480" s="432">
        <v>98948930.170000046</v>
      </c>
      <c r="J480" s="432">
        <v>84987534.230000019</v>
      </c>
      <c r="K480" s="432">
        <v>64923037.25999999</v>
      </c>
      <c r="L480" s="432">
        <v>51509033.810000025</v>
      </c>
      <c r="M480" s="432">
        <v>47043993.219999991</v>
      </c>
      <c r="N480" s="432">
        <v>30799065.890000004</v>
      </c>
      <c r="O480" s="432">
        <v>13750060.109999996</v>
      </c>
      <c r="P480" s="432">
        <v>708090.47</v>
      </c>
      <c r="Q480" s="432">
        <v>0</v>
      </c>
      <c r="R480" s="432">
        <v>0</v>
      </c>
      <c r="S480" s="433">
        <v>671310054.3100003</v>
      </c>
      <c r="T480" s="434">
        <v>8.5823731815527025E-3</v>
      </c>
    </row>
    <row r="481" spans="1:20" x14ac:dyDescent="0.35">
      <c r="A481" s="410" t="s">
        <v>3218</v>
      </c>
      <c r="B481" s="431" t="s">
        <v>3209</v>
      </c>
      <c r="C481" s="432">
        <v>30388983.530000005</v>
      </c>
      <c r="D481" s="432">
        <v>21825530.770000003</v>
      </c>
      <c r="E481" s="432">
        <v>31902530.409999996</v>
      </c>
      <c r="F481" s="432">
        <v>50663774.970000044</v>
      </c>
      <c r="G481" s="432">
        <v>63373477.329999991</v>
      </c>
      <c r="H481" s="432">
        <v>80393455.910000041</v>
      </c>
      <c r="I481" s="432">
        <v>98948930.170000046</v>
      </c>
      <c r="J481" s="432">
        <v>84987534.230000019</v>
      </c>
      <c r="K481" s="432">
        <v>64923037.25999999</v>
      </c>
      <c r="L481" s="432">
        <v>51509033.810000025</v>
      </c>
      <c r="M481" s="432">
        <v>47043993.219999991</v>
      </c>
      <c r="N481" s="432">
        <v>30799065.890000004</v>
      </c>
      <c r="O481" s="432">
        <v>13750060.109999996</v>
      </c>
      <c r="P481" s="432">
        <v>708090.47</v>
      </c>
      <c r="Q481" s="432">
        <v>0</v>
      </c>
      <c r="R481" s="432">
        <v>0</v>
      </c>
      <c r="S481" s="433">
        <v>671217498.08000028</v>
      </c>
      <c r="T481" s="434">
        <v>0.99986212595892798</v>
      </c>
    </row>
    <row r="482" spans="1:20" x14ac:dyDescent="0.35">
      <c r="A482" s="410" t="s">
        <v>3218</v>
      </c>
      <c r="B482" s="431" t="s">
        <v>3210</v>
      </c>
      <c r="C482" s="432">
        <v>0</v>
      </c>
      <c r="D482" s="432">
        <v>0</v>
      </c>
      <c r="E482" s="432">
        <v>92556.23</v>
      </c>
      <c r="F482" s="432">
        <v>0</v>
      </c>
      <c r="G482" s="432">
        <v>0</v>
      </c>
      <c r="H482" s="432">
        <v>0</v>
      </c>
      <c r="I482" s="432">
        <v>0</v>
      </c>
      <c r="J482" s="432">
        <v>0</v>
      </c>
      <c r="K482" s="432">
        <v>0</v>
      </c>
      <c r="L482" s="432">
        <v>0</v>
      </c>
      <c r="M482" s="432">
        <v>0</v>
      </c>
      <c r="N482" s="432">
        <v>0</v>
      </c>
      <c r="O482" s="432">
        <v>0</v>
      </c>
      <c r="P482" s="432">
        <v>0</v>
      </c>
      <c r="Q482" s="432">
        <v>0</v>
      </c>
      <c r="R482" s="432">
        <v>0</v>
      </c>
      <c r="S482" s="433">
        <v>92556.23</v>
      </c>
      <c r="T482" s="434">
        <v>1.3787404107202451E-4</v>
      </c>
    </row>
    <row r="483" spans="1:20" x14ac:dyDescent="0.35">
      <c r="A483" s="410" t="s">
        <v>3218</v>
      </c>
      <c r="B483" s="431" t="s">
        <v>3211</v>
      </c>
      <c r="C483" s="432">
        <v>0</v>
      </c>
      <c r="D483" s="432">
        <v>0</v>
      </c>
      <c r="E483" s="432">
        <v>0</v>
      </c>
      <c r="F483" s="432">
        <v>0</v>
      </c>
      <c r="G483" s="432">
        <v>0</v>
      </c>
      <c r="H483" s="432">
        <v>0</v>
      </c>
      <c r="I483" s="432">
        <v>0</v>
      </c>
      <c r="J483" s="432">
        <v>0</v>
      </c>
      <c r="K483" s="432">
        <v>0</v>
      </c>
      <c r="L483" s="432">
        <v>0</v>
      </c>
      <c r="M483" s="432">
        <v>0</v>
      </c>
      <c r="N483" s="432">
        <v>0</v>
      </c>
      <c r="O483" s="432">
        <v>0</v>
      </c>
      <c r="P483" s="432">
        <v>0</v>
      </c>
      <c r="Q483" s="432">
        <v>0</v>
      </c>
      <c r="R483" s="432">
        <v>0</v>
      </c>
      <c r="S483" s="433">
        <v>0</v>
      </c>
      <c r="T483" s="434">
        <v>0</v>
      </c>
    </row>
    <row r="484" spans="1:20" x14ac:dyDescent="0.35">
      <c r="A484" s="410" t="s">
        <v>3216</v>
      </c>
      <c r="B484" s="431" t="s">
        <v>3212</v>
      </c>
      <c r="C484" s="432">
        <v>0</v>
      </c>
      <c r="D484" s="432">
        <v>0</v>
      </c>
      <c r="E484" s="432">
        <v>0</v>
      </c>
      <c r="F484" s="432">
        <v>0</v>
      </c>
      <c r="G484" s="432">
        <v>0</v>
      </c>
      <c r="H484" s="432">
        <v>0</v>
      </c>
      <c r="I484" s="432">
        <v>0</v>
      </c>
      <c r="J484" s="432">
        <v>0</v>
      </c>
      <c r="K484" s="432">
        <v>0</v>
      </c>
      <c r="L484" s="432">
        <v>0</v>
      </c>
      <c r="M484" s="432">
        <v>0</v>
      </c>
      <c r="N484" s="432">
        <v>0</v>
      </c>
      <c r="O484" s="432">
        <v>0</v>
      </c>
      <c r="P484" s="432">
        <v>0</v>
      </c>
      <c r="Q484" s="432">
        <v>0</v>
      </c>
      <c r="R484" s="432">
        <v>0</v>
      </c>
      <c r="S484" s="433">
        <v>0</v>
      </c>
      <c r="T484" s="434">
        <v>0</v>
      </c>
    </row>
    <row r="485" spans="1:20" ht="15" thickBot="1" x14ac:dyDescent="0.4">
      <c r="A485" s="410"/>
      <c r="B485" s="435" t="s">
        <v>3213</v>
      </c>
      <c r="C485" s="436">
        <v>0</v>
      </c>
      <c r="D485" s="436">
        <v>0</v>
      </c>
      <c r="E485" s="436">
        <v>0</v>
      </c>
      <c r="F485" s="436">
        <v>0</v>
      </c>
      <c r="G485" s="436">
        <v>0</v>
      </c>
      <c r="H485" s="436">
        <v>0</v>
      </c>
      <c r="I485" s="436">
        <v>0</v>
      </c>
      <c r="J485" s="436">
        <v>0</v>
      </c>
      <c r="K485" s="436">
        <v>0</v>
      </c>
      <c r="L485" s="436">
        <v>0</v>
      </c>
      <c r="M485" s="436">
        <v>0</v>
      </c>
      <c r="N485" s="436">
        <v>0</v>
      </c>
      <c r="O485" s="436">
        <v>0</v>
      </c>
      <c r="P485" s="436">
        <v>0</v>
      </c>
      <c r="Q485" s="436">
        <v>0</v>
      </c>
      <c r="R485" s="436">
        <v>0</v>
      </c>
      <c r="S485" s="437">
        <v>0</v>
      </c>
      <c r="T485" s="438">
        <v>0</v>
      </c>
    </row>
    <row r="486" spans="1:20" x14ac:dyDescent="0.35">
      <c r="A486" s="426" t="s">
        <v>3219</v>
      </c>
      <c r="B486" s="427" t="s">
        <v>3324</v>
      </c>
      <c r="C486" s="432">
        <v>36262928.089999996</v>
      </c>
      <c r="D486" s="432">
        <v>25356996.039999988</v>
      </c>
      <c r="E486" s="432">
        <v>40036210.560000002</v>
      </c>
      <c r="F486" s="432">
        <v>44843093.850000009</v>
      </c>
      <c r="G486" s="432">
        <v>48881503.029999994</v>
      </c>
      <c r="H486" s="432">
        <v>55681702.279999994</v>
      </c>
      <c r="I486" s="432">
        <v>65194930.429999992</v>
      </c>
      <c r="J486" s="432">
        <v>53243082.869999982</v>
      </c>
      <c r="K486" s="432">
        <v>44984287.489999995</v>
      </c>
      <c r="L486" s="432">
        <v>37371322.86999999</v>
      </c>
      <c r="M486" s="432">
        <v>42395452.579999998</v>
      </c>
      <c r="N486" s="432">
        <v>41601798.590000011</v>
      </c>
      <c r="O486" s="432">
        <v>20451723.530000005</v>
      </c>
      <c r="P486" s="432">
        <v>1455990.73</v>
      </c>
      <c r="Q486" s="432">
        <v>0</v>
      </c>
      <c r="R486" s="432">
        <v>0</v>
      </c>
      <c r="S486" s="433">
        <v>557761022.94000006</v>
      </c>
      <c r="T486" s="434">
        <v>7.1307039336925187E-3</v>
      </c>
    </row>
    <row r="487" spans="1:20" x14ac:dyDescent="0.35">
      <c r="A487" s="410" t="s">
        <v>3219</v>
      </c>
      <c r="B487" s="431" t="s">
        <v>3209</v>
      </c>
      <c r="C487" s="432">
        <v>36262928.089999996</v>
      </c>
      <c r="D487" s="432">
        <v>25215145.749999989</v>
      </c>
      <c r="E487" s="432">
        <v>40036210.560000002</v>
      </c>
      <c r="F487" s="432">
        <v>44843093.850000009</v>
      </c>
      <c r="G487" s="432">
        <v>48881503.029999994</v>
      </c>
      <c r="H487" s="432">
        <v>55596594.989999995</v>
      </c>
      <c r="I487" s="432">
        <v>65118324.43999999</v>
      </c>
      <c r="J487" s="432">
        <v>53243082.869999982</v>
      </c>
      <c r="K487" s="432">
        <v>44984287.489999995</v>
      </c>
      <c r="L487" s="432">
        <v>37371322.86999999</v>
      </c>
      <c r="M487" s="432">
        <v>42395452.579999998</v>
      </c>
      <c r="N487" s="432">
        <v>41601798.590000011</v>
      </c>
      <c r="O487" s="432">
        <v>20451723.530000005</v>
      </c>
      <c r="P487" s="432">
        <v>1455990.73</v>
      </c>
      <c r="Q487" s="432">
        <v>0</v>
      </c>
      <c r="R487" s="432">
        <v>0</v>
      </c>
      <c r="S487" s="433">
        <v>557457459.37</v>
      </c>
      <c r="T487" s="434">
        <v>0.99945574617530653</v>
      </c>
    </row>
    <row r="488" spans="1:20" x14ac:dyDescent="0.35">
      <c r="A488" s="410" t="s">
        <v>3219</v>
      </c>
      <c r="B488" s="431" t="s">
        <v>3210</v>
      </c>
      <c r="C488" s="432">
        <v>0</v>
      </c>
      <c r="D488" s="432">
        <v>141850.29</v>
      </c>
      <c r="E488" s="432">
        <v>0</v>
      </c>
      <c r="F488" s="432">
        <v>0</v>
      </c>
      <c r="G488" s="432">
        <v>0</v>
      </c>
      <c r="H488" s="432">
        <v>85107.29</v>
      </c>
      <c r="I488" s="432">
        <v>76605.990000000005</v>
      </c>
      <c r="J488" s="432">
        <v>0</v>
      </c>
      <c r="K488" s="432">
        <v>0</v>
      </c>
      <c r="L488" s="432">
        <v>0</v>
      </c>
      <c r="M488" s="432">
        <v>0</v>
      </c>
      <c r="N488" s="432">
        <v>0</v>
      </c>
      <c r="O488" s="432">
        <v>0</v>
      </c>
      <c r="P488" s="432">
        <v>0</v>
      </c>
      <c r="Q488" s="432">
        <v>0</v>
      </c>
      <c r="R488" s="432">
        <v>0</v>
      </c>
      <c r="S488" s="433">
        <v>303563.57</v>
      </c>
      <c r="T488" s="434">
        <v>5.4425382469340316E-4</v>
      </c>
    </row>
    <row r="489" spans="1:20" x14ac:dyDescent="0.35">
      <c r="A489" s="410" t="s">
        <v>3219</v>
      </c>
      <c r="B489" s="431" t="s">
        <v>3211</v>
      </c>
      <c r="C489" s="432">
        <v>0</v>
      </c>
      <c r="D489" s="432">
        <v>0</v>
      </c>
      <c r="E489" s="432">
        <v>0</v>
      </c>
      <c r="F489" s="432">
        <v>0</v>
      </c>
      <c r="G489" s="432">
        <v>0</v>
      </c>
      <c r="H489" s="432">
        <v>0</v>
      </c>
      <c r="I489" s="432">
        <v>0</v>
      </c>
      <c r="J489" s="432">
        <v>0</v>
      </c>
      <c r="K489" s="432">
        <v>0</v>
      </c>
      <c r="L489" s="432">
        <v>0</v>
      </c>
      <c r="M489" s="432">
        <v>0</v>
      </c>
      <c r="N489" s="432">
        <v>0</v>
      </c>
      <c r="O489" s="432">
        <v>0</v>
      </c>
      <c r="P489" s="432">
        <v>0</v>
      </c>
      <c r="Q489" s="432">
        <v>0</v>
      </c>
      <c r="R489" s="432">
        <v>0</v>
      </c>
      <c r="S489" s="433">
        <v>0</v>
      </c>
      <c r="T489" s="434">
        <v>0</v>
      </c>
    </row>
    <row r="490" spans="1:20" x14ac:dyDescent="0.35">
      <c r="A490" s="410" t="s">
        <v>3216</v>
      </c>
      <c r="B490" s="431" t="s">
        <v>3212</v>
      </c>
      <c r="C490" s="432">
        <v>0</v>
      </c>
      <c r="D490" s="432">
        <v>0</v>
      </c>
      <c r="E490" s="432">
        <v>0</v>
      </c>
      <c r="F490" s="432">
        <v>0</v>
      </c>
      <c r="G490" s="432">
        <v>0</v>
      </c>
      <c r="H490" s="432">
        <v>0</v>
      </c>
      <c r="I490" s="432">
        <v>0</v>
      </c>
      <c r="J490" s="432">
        <v>0</v>
      </c>
      <c r="K490" s="432">
        <v>0</v>
      </c>
      <c r="L490" s="432">
        <v>0</v>
      </c>
      <c r="M490" s="432">
        <v>0</v>
      </c>
      <c r="N490" s="432">
        <v>0</v>
      </c>
      <c r="O490" s="432">
        <v>0</v>
      </c>
      <c r="P490" s="432">
        <v>0</v>
      </c>
      <c r="Q490" s="432">
        <v>0</v>
      </c>
      <c r="R490" s="432">
        <v>0</v>
      </c>
      <c r="S490" s="433">
        <v>0</v>
      </c>
      <c r="T490" s="434">
        <v>0</v>
      </c>
    </row>
    <row r="491" spans="1:20" ht="15" thickBot="1" x14ac:dyDescent="0.4">
      <c r="A491" s="410"/>
      <c r="B491" s="435" t="s">
        <v>3213</v>
      </c>
      <c r="C491" s="436">
        <v>0</v>
      </c>
      <c r="D491" s="436">
        <v>0</v>
      </c>
      <c r="E491" s="436">
        <v>0</v>
      </c>
      <c r="F491" s="436">
        <v>0</v>
      </c>
      <c r="G491" s="436">
        <v>0</v>
      </c>
      <c r="H491" s="436">
        <v>0</v>
      </c>
      <c r="I491" s="436">
        <v>0</v>
      </c>
      <c r="J491" s="436">
        <v>0</v>
      </c>
      <c r="K491" s="436">
        <v>0</v>
      </c>
      <c r="L491" s="436">
        <v>0</v>
      </c>
      <c r="M491" s="436">
        <v>0</v>
      </c>
      <c r="N491" s="436">
        <v>0</v>
      </c>
      <c r="O491" s="436">
        <v>0</v>
      </c>
      <c r="P491" s="436">
        <v>0</v>
      </c>
      <c r="Q491" s="436">
        <v>0</v>
      </c>
      <c r="R491" s="436">
        <v>0</v>
      </c>
      <c r="S491" s="437">
        <v>0</v>
      </c>
      <c r="T491" s="438">
        <v>0</v>
      </c>
    </row>
    <row r="492" spans="1:20" x14ac:dyDescent="0.35">
      <c r="A492" s="426" t="s">
        <v>3325</v>
      </c>
      <c r="B492" s="427" t="s">
        <v>3324</v>
      </c>
      <c r="C492" s="432">
        <v>25846628.550000004</v>
      </c>
      <c r="D492" s="432">
        <v>22501964.279999994</v>
      </c>
      <c r="E492" s="432">
        <v>30101393.610000011</v>
      </c>
      <c r="F492" s="432">
        <v>39514823.63000001</v>
      </c>
      <c r="G492" s="432">
        <v>61482268.330000021</v>
      </c>
      <c r="H492" s="432">
        <v>95233713.219999894</v>
      </c>
      <c r="I492" s="432">
        <v>142107512.75000009</v>
      </c>
      <c r="J492" s="432">
        <v>118163926.52999994</v>
      </c>
      <c r="K492" s="432">
        <v>61342362.270000003</v>
      </c>
      <c r="L492" s="432">
        <v>35884250.289999999</v>
      </c>
      <c r="M492" s="432">
        <v>32432982.770000007</v>
      </c>
      <c r="N492" s="432">
        <v>17953219.850000005</v>
      </c>
      <c r="O492" s="432">
        <v>4534441.4200000009</v>
      </c>
      <c r="P492" s="432">
        <v>469920.16000000003</v>
      </c>
      <c r="Q492" s="432">
        <v>0</v>
      </c>
      <c r="R492" s="432">
        <v>0</v>
      </c>
      <c r="S492" s="433">
        <v>687569407.65999997</v>
      </c>
      <c r="T492" s="434">
        <v>8.7902411216267632E-3</v>
      </c>
    </row>
    <row r="493" spans="1:20" x14ac:dyDescent="0.35">
      <c r="A493" s="410" t="s">
        <v>3325</v>
      </c>
      <c r="B493" s="431" t="s">
        <v>3209</v>
      </c>
      <c r="C493" s="432">
        <v>25846628.550000004</v>
      </c>
      <c r="D493" s="432">
        <v>22447623.739999995</v>
      </c>
      <c r="E493" s="432">
        <v>30101393.610000011</v>
      </c>
      <c r="F493" s="432">
        <v>39514823.63000001</v>
      </c>
      <c r="G493" s="432">
        <v>61285417.210000023</v>
      </c>
      <c r="H493" s="432">
        <v>95172205.09999989</v>
      </c>
      <c r="I493" s="432">
        <v>141724674.9600001</v>
      </c>
      <c r="J493" s="432">
        <v>117877124.34999993</v>
      </c>
      <c r="K493" s="432">
        <v>61284642.07</v>
      </c>
      <c r="L493" s="432">
        <v>35884250.289999999</v>
      </c>
      <c r="M493" s="432">
        <v>32432982.770000007</v>
      </c>
      <c r="N493" s="432">
        <v>17953219.850000005</v>
      </c>
      <c r="O493" s="432">
        <v>4534441.4200000009</v>
      </c>
      <c r="P493" s="432">
        <v>469920.16000000003</v>
      </c>
      <c r="Q493" s="432">
        <v>0</v>
      </c>
      <c r="R493" s="432">
        <v>0</v>
      </c>
      <c r="S493" s="433">
        <v>686529347.70999992</v>
      </c>
      <c r="T493" s="434">
        <v>0.99848733824045532</v>
      </c>
    </row>
    <row r="494" spans="1:20" x14ac:dyDescent="0.35">
      <c r="A494" s="410" t="s">
        <v>3325</v>
      </c>
      <c r="B494" s="431" t="s">
        <v>3210</v>
      </c>
      <c r="C494" s="432">
        <v>0</v>
      </c>
      <c r="D494" s="432">
        <v>54340.54</v>
      </c>
      <c r="E494" s="432">
        <v>0</v>
      </c>
      <c r="F494" s="432">
        <v>0</v>
      </c>
      <c r="G494" s="432">
        <v>196851.12</v>
      </c>
      <c r="H494" s="432">
        <v>61508.12</v>
      </c>
      <c r="I494" s="432">
        <v>285926.94</v>
      </c>
      <c r="J494" s="432">
        <v>286802.18</v>
      </c>
      <c r="K494" s="432">
        <v>57720.2</v>
      </c>
      <c r="L494" s="432">
        <v>0</v>
      </c>
      <c r="M494" s="432">
        <v>0</v>
      </c>
      <c r="N494" s="432">
        <v>0</v>
      </c>
      <c r="O494" s="432">
        <v>0</v>
      </c>
      <c r="P494" s="432">
        <v>0</v>
      </c>
      <c r="Q494" s="432">
        <v>0</v>
      </c>
      <c r="R494" s="432">
        <v>0</v>
      </c>
      <c r="S494" s="433">
        <v>943149.09999999986</v>
      </c>
      <c r="T494" s="434">
        <v>1.3717147527110207E-3</v>
      </c>
    </row>
    <row r="495" spans="1:20" x14ac:dyDescent="0.35">
      <c r="A495" s="410" t="s">
        <v>3325</v>
      </c>
      <c r="B495" s="431" t="s">
        <v>3211</v>
      </c>
      <c r="C495" s="432">
        <v>0</v>
      </c>
      <c r="D495" s="432">
        <v>0</v>
      </c>
      <c r="E495" s="432">
        <v>0</v>
      </c>
      <c r="F495" s="432">
        <v>0</v>
      </c>
      <c r="G495" s="432">
        <v>0</v>
      </c>
      <c r="H495" s="432">
        <v>0</v>
      </c>
      <c r="I495" s="432">
        <v>96910.85</v>
      </c>
      <c r="J495" s="432">
        <v>0</v>
      </c>
      <c r="K495" s="432">
        <v>0</v>
      </c>
      <c r="L495" s="432">
        <v>0</v>
      </c>
      <c r="M495" s="432">
        <v>0</v>
      </c>
      <c r="N495" s="432">
        <v>0</v>
      </c>
      <c r="O495" s="432">
        <v>0</v>
      </c>
      <c r="P495" s="432">
        <v>0</v>
      </c>
      <c r="Q495" s="432">
        <v>0</v>
      </c>
      <c r="R495" s="432">
        <v>0</v>
      </c>
      <c r="S495" s="433">
        <v>96910.85</v>
      </c>
      <c r="T495" s="434">
        <v>1.4094700683355883E-4</v>
      </c>
    </row>
    <row r="496" spans="1:20" x14ac:dyDescent="0.35">
      <c r="A496" s="410" t="s">
        <v>3216</v>
      </c>
      <c r="B496" s="431" t="s">
        <v>3212</v>
      </c>
      <c r="C496" s="432">
        <v>0</v>
      </c>
      <c r="D496" s="432">
        <v>0</v>
      </c>
      <c r="E496" s="432">
        <v>0</v>
      </c>
      <c r="F496" s="432">
        <v>0</v>
      </c>
      <c r="G496" s="432">
        <v>0</v>
      </c>
      <c r="H496" s="432">
        <v>0</v>
      </c>
      <c r="I496" s="432">
        <v>0</v>
      </c>
      <c r="J496" s="432">
        <v>0</v>
      </c>
      <c r="K496" s="432">
        <v>0</v>
      </c>
      <c r="L496" s="432">
        <v>0</v>
      </c>
      <c r="M496" s="432">
        <v>0</v>
      </c>
      <c r="N496" s="432">
        <v>0</v>
      </c>
      <c r="O496" s="432">
        <v>0</v>
      </c>
      <c r="P496" s="432">
        <v>0</v>
      </c>
      <c r="Q496" s="432">
        <v>0</v>
      </c>
      <c r="R496" s="432">
        <v>0</v>
      </c>
      <c r="S496" s="433">
        <v>0</v>
      </c>
      <c r="T496" s="434">
        <v>0</v>
      </c>
    </row>
    <row r="497" spans="1:20" ht="15" thickBot="1" x14ac:dyDescent="0.4">
      <c r="A497" s="410"/>
      <c r="B497" s="435" t="s">
        <v>3213</v>
      </c>
      <c r="C497" s="436">
        <v>0</v>
      </c>
      <c r="D497" s="436">
        <v>0</v>
      </c>
      <c r="E497" s="436">
        <v>0</v>
      </c>
      <c r="F497" s="436">
        <v>0</v>
      </c>
      <c r="G497" s="436">
        <v>0</v>
      </c>
      <c r="H497" s="436">
        <v>0</v>
      </c>
      <c r="I497" s="436">
        <v>0</v>
      </c>
      <c r="J497" s="436">
        <v>0</v>
      </c>
      <c r="K497" s="436">
        <v>0</v>
      </c>
      <c r="L497" s="436">
        <v>0</v>
      </c>
      <c r="M497" s="436">
        <v>0</v>
      </c>
      <c r="N497" s="436">
        <v>0</v>
      </c>
      <c r="O497" s="436">
        <v>0</v>
      </c>
      <c r="P497" s="436">
        <v>0</v>
      </c>
      <c r="Q497" s="436">
        <v>0</v>
      </c>
      <c r="R497" s="436">
        <v>0</v>
      </c>
      <c r="S497" s="437">
        <v>0</v>
      </c>
      <c r="T497" s="438">
        <v>0</v>
      </c>
    </row>
    <row r="498" spans="1:20" x14ac:dyDescent="0.35">
      <c r="A498" s="426" t="s">
        <v>3221</v>
      </c>
      <c r="B498" s="427" t="s">
        <v>3324</v>
      </c>
      <c r="C498" s="432">
        <v>582235.2699999999</v>
      </c>
      <c r="D498" s="432">
        <v>940719.84000000008</v>
      </c>
      <c r="E498" s="432">
        <v>1254991.8699999999</v>
      </c>
      <c r="F498" s="432">
        <v>0</v>
      </c>
      <c r="G498" s="432">
        <v>1284199.3899999999</v>
      </c>
      <c r="H498" s="432">
        <v>1659768.74</v>
      </c>
      <c r="I498" s="432">
        <v>1280187.8499999999</v>
      </c>
      <c r="J498" s="432">
        <v>1745317.9200000002</v>
      </c>
      <c r="K498" s="432">
        <v>1352880.9500000002</v>
      </c>
      <c r="L498" s="432">
        <v>957540.13</v>
      </c>
      <c r="M498" s="432">
        <v>2862163.36</v>
      </c>
      <c r="N498" s="432">
        <v>438251.99</v>
      </c>
      <c r="O498" s="432">
        <v>363502.18</v>
      </c>
      <c r="P498" s="432">
        <v>0</v>
      </c>
      <c r="Q498" s="432">
        <v>0</v>
      </c>
      <c r="R498" s="432">
        <v>0</v>
      </c>
      <c r="S498" s="433">
        <v>14721759.489999998</v>
      </c>
      <c r="T498" s="434">
        <v>1.882105489424111E-4</v>
      </c>
    </row>
    <row r="499" spans="1:20" x14ac:dyDescent="0.35">
      <c r="A499" s="410" t="s">
        <v>3326</v>
      </c>
      <c r="B499" s="431" t="s">
        <v>3209</v>
      </c>
      <c r="C499" s="432">
        <v>582235.2699999999</v>
      </c>
      <c r="D499" s="432">
        <v>940719.84000000008</v>
      </c>
      <c r="E499" s="432">
        <v>1254991.8699999999</v>
      </c>
      <c r="F499" s="432">
        <v>0</v>
      </c>
      <c r="G499" s="432">
        <v>1284199.3899999999</v>
      </c>
      <c r="H499" s="432">
        <v>1659768.74</v>
      </c>
      <c r="I499" s="432">
        <v>1280187.8499999999</v>
      </c>
      <c r="J499" s="432">
        <v>1745317.9200000002</v>
      </c>
      <c r="K499" s="432">
        <v>1352880.9500000002</v>
      </c>
      <c r="L499" s="432">
        <v>957540.13</v>
      </c>
      <c r="M499" s="432">
        <v>2862163.36</v>
      </c>
      <c r="N499" s="432">
        <v>438251.99</v>
      </c>
      <c r="O499" s="432">
        <v>363502.18</v>
      </c>
      <c r="P499" s="432">
        <v>0</v>
      </c>
      <c r="Q499" s="432">
        <v>0</v>
      </c>
      <c r="R499" s="432">
        <v>0</v>
      </c>
      <c r="S499" s="433">
        <v>14721759.489999998</v>
      </c>
      <c r="T499" s="434">
        <v>1</v>
      </c>
    </row>
    <row r="500" spans="1:20" x14ac:dyDescent="0.35">
      <c r="A500" s="410" t="s">
        <v>3326</v>
      </c>
      <c r="B500" s="431" t="s">
        <v>3210</v>
      </c>
      <c r="C500" s="432">
        <v>0</v>
      </c>
      <c r="D500" s="432">
        <v>0</v>
      </c>
      <c r="E500" s="432">
        <v>0</v>
      </c>
      <c r="F500" s="432">
        <v>0</v>
      </c>
      <c r="G500" s="432">
        <v>0</v>
      </c>
      <c r="H500" s="432">
        <v>0</v>
      </c>
      <c r="I500" s="432">
        <v>0</v>
      </c>
      <c r="J500" s="432">
        <v>0</v>
      </c>
      <c r="K500" s="432">
        <v>0</v>
      </c>
      <c r="L500" s="432">
        <v>0</v>
      </c>
      <c r="M500" s="432">
        <v>0</v>
      </c>
      <c r="N500" s="432">
        <v>0</v>
      </c>
      <c r="O500" s="432">
        <v>0</v>
      </c>
      <c r="P500" s="432">
        <v>0</v>
      </c>
      <c r="Q500" s="432">
        <v>0</v>
      </c>
      <c r="R500" s="432">
        <v>0</v>
      </c>
      <c r="S500" s="433">
        <v>0</v>
      </c>
      <c r="T500" s="434">
        <v>0</v>
      </c>
    </row>
    <row r="501" spans="1:20" x14ac:dyDescent="0.35">
      <c r="A501" s="410" t="s">
        <v>3326</v>
      </c>
      <c r="B501" s="431" t="s">
        <v>3211</v>
      </c>
      <c r="C501" s="432">
        <v>0</v>
      </c>
      <c r="D501" s="432">
        <v>0</v>
      </c>
      <c r="E501" s="432">
        <v>0</v>
      </c>
      <c r="F501" s="432">
        <v>0</v>
      </c>
      <c r="G501" s="432">
        <v>0</v>
      </c>
      <c r="H501" s="432">
        <v>0</v>
      </c>
      <c r="I501" s="432">
        <v>0</v>
      </c>
      <c r="J501" s="432">
        <v>0</v>
      </c>
      <c r="K501" s="432">
        <v>0</v>
      </c>
      <c r="L501" s="432">
        <v>0</v>
      </c>
      <c r="M501" s="432">
        <v>0</v>
      </c>
      <c r="N501" s="432">
        <v>0</v>
      </c>
      <c r="O501" s="432">
        <v>0</v>
      </c>
      <c r="P501" s="432">
        <v>0</v>
      </c>
      <c r="Q501" s="432">
        <v>0</v>
      </c>
      <c r="R501" s="432">
        <v>0</v>
      </c>
      <c r="S501" s="433">
        <v>0</v>
      </c>
      <c r="T501" s="434">
        <v>0</v>
      </c>
    </row>
    <row r="502" spans="1:20" x14ac:dyDescent="0.35">
      <c r="A502" s="410" t="s">
        <v>3216</v>
      </c>
      <c r="B502" s="431" t="s">
        <v>3212</v>
      </c>
      <c r="C502" s="432">
        <v>0</v>
      </c>
      <c r="D502" s="432">
        <v>0</v>
      </c>
      <c r="E502" s="432">
        <v>0</v>
      </c>
      <c r="F502" s="432">
        <v>0</v>
      </c>
      <c r="G502" s="432">
        <v>0</v>
      </c>
      <c r="H502" s="432">
        <v>0</v>
      </c>
      <c r="I502" s="432">
        <v>0</v>
      </c>
      <c r="J502" s="432">
        <v>0</v>
      </c>
      <c r="K502" s="432">
        <v>0</v>
      </c>
      <c r="L502" s="432">
        <v>0</v>
      </c>
      <c r="M502" s="432">
        <v>0</v>
      </c>
      <c r="N502" s="432">
        <v>0</v>
      </c>
      <c r="O502" s="432">
        <v>0</v>
      </c>
      <c r="P502" s="432">
        <v>0</v>
      </c>
      <c r="Q502" s="432">
        <v>0</v>
      </c>
      <c r="R502" s="432">
        <v>0</v>
      </c>
      <c r="S502" s="433">
        <v>0</v>
      </c>
      <c r="T502" s="434">
        <v>0</v>
      </c>
    </row>
    <row r="503" spans="1:20" ht="15" thickBot="1" x14ac:dyDescent="0.4">
      <c r="A503" s="410"/>
      <c r="B503" s="435" t="s">
        <v>3213</v>
      </c>
      <c r="C503" s="436">
        <v>0</v>
      </c>
      <c r="D503" s="436">
        <v>0</v>
      </c>
      <c r="E503" s="436">
        <v>0</v>
      </c>
      <c r="F503" s="436">
        <v>0</v>
      </c>
      <c r="G503" s="436">
        <v>0</v>
      </c>
      <c r="H503" s="436">
        <v>0</v>
      </c>
      <c r="I503" s="436">
        <v>0</v>
      </c>
      <c r="J503" s="436">
        <v>0</v>
      </c>
      <c r="K503" s="436">
        <v>0</v>
      </c>
      <c r="L503" s="436">
        <v>0</v>
      </c>
      <c r="M503" s="436">
        <v>0</v>
      </c>
      <c r="N503" s="436">
        <v>0</v>
      </c>
      <c r="O503" s="436">
        <v>0</v>
      </c>
      <c r="P503" s="436">
        <v>0</v>
      </c>
      <c r="Q503" s="436">
        <v>0</v>
      </c>
      <c r="R503" s="436">
        <v>0</v>
      </c>
      <c r="S503" s="437">
        <v>0</v>
      </c>
      <c r="T503" s="438">
        <v>0</v>
      </c>
    </row>
    <row r="504" spans="1:20" x14ac:dyDescent="0.35">
      <c r="A504" s="426" t="s">
        <v>3222</v>
      </c>
      <c r="B504" s="427" t="s">
        <v>3324</v>
      </c>
      <c r="C504" s="432">
        <v>99680349.780000001</v>
      </c>
      <c r="D504" s="432">
        <v>85084836.390000045</v>
      </c>
      <c r="E504" s="432">
        <v>120940927.75999999</v>
      </c>
      <c r="F504" s="432">
        <v>147377466.38000017</v>
      </c>
      <c r="G504" s="432">
        <v>130632268.07999998</v>
      </c>
      <c r="H504" s="432">
        <v>126109613.34999993</v>
      </c>
      <c r="I504" s="432">
        <v>129988749.59999986</v>
      </c>
      <c r="J504" s="432">
        <v>118669255.00000003</v>
      </c>
      <c r="K504" s="432">
        <v>90607856.629999965</v>
      </c>
      <c r="L504" s="432">
        <v>77142874.550000012</v>
      </c>
      <c r="M504" s="432">
        <v>71484721.410000041</v>
      </c>
      <c r="N504" s="432">
        <v>42165425.639999993</v>
      </c>
      <c r="O504" s="432">
        <v>25082106.559999991</v>
      </c>
      <c r="P504" s="432">
        <v>2092663.83</v>
      </c>
      <c r="Q504" s="432">
        <v>0</v>
      </c>
      <c r="R504" s="432">
        <v>0</v>
      </c>
      <c r="S504" s="433">
        <v>1267059114.9600003</v>
      </c>
      <c r="T504" s="434">
        <v>1.6198735737470417E-2</v>
      </c>
    </row>
    <row r="505" spans="1:20" x14ac:dyDescent="0.35">
      <c r="A505" s="410" t="s">
        <v>3222</v>
      </c>
      <c r="B505" s="431" t="s">
        <v>3209</v>
      </c>
      <c r="C505" s="432">
        <v>99630942.159999996</v>
      </c>
      <c r="D505" s="432">
        <v>85084836.390000045</v>
      </c>
      <c r="E505" s="432">
        <v>120940927.75999999</v>
      </c>
      <c r="F505" s="432">
        <v>146765437.27000016</v>
      </c>
      <c r="G505" s="432">
        <v>130632268.07999998</v>
      </c>
      <c r="H505" s="432">
        <v>125960252.41999993</v>
      </c>
      <c r="I505" s="432">
        <v>129988749.59999986</v>
      </c>
      <c r="J505" s="432">
        <v>118600795.55000003</v>
      </c>
      <c r="K505" s="432">
        <v>90607856.629999965</v>
      </c>
      <c r="L505" s="432">
        <v>76913020.940000013</v>
      </c>
      <c r="M505" s="432">
        <v>71484721.410000041</v>
      </c>
      <c r="N505" s="432">
        <v>42165425.639999993</v>
      </c>
      <c r="O505" s="432">
        <v>25082106.559999991</v>
      </c>
      <c r="P505" s="432">
        <v>2092663.83</v>
      </c>
      <c r="Q505" s="432">
        <v>0</v>
      </c>
      <c r="R505" s="432">
        <v>0</v>
      </c>
      <c r="S505" s="433">
        <v>1265950004.2400002</v>
      </c>
      <c r="T505" s="434">
        <v>0.99912465747895662</v>
      </c>
    </row>
    <row r="506" spans="1:20" x14ac:dyDescent="0.35">
      <c r="A506" s="410" t="s">
        <v>3222</v>
      </c>
      <c r="B506" s="431" t="s">
        <v>3210</v>
      </c>
      <c r="C506" s="432">
        <v>49407.62</v>
      </c>
      <c r="D506" s="432">
        <v>0</v>
      </c>
      <c r="E506" s="432">
        <v>0</v>
      </c>
      <c r="F506" s="432">
        <v>612029.11</v>
      </c>
      <c r="G506" s="432">
        <v>0</v>
      </c>
      <c r="H506" s="432">
        <v>0</v>
      </c>
      <c r="I506" s="432">
        <v>0</v>
      </c>
      <c r="J506" s="432">
        <v>68459.45</v>
      </c>
      <c r="K506" s="432">
        <v>0</v>
      </c>
      <c r="L506" s="432">
        <v>229853.61</v>
      </c>
      <c r="M506" s="432">
        <v>0</v>
      </c>
      <c r="N506" s="432">
        <v>0</v>
      </c>
      <c r="O506" s="432">
        <v>0</v>
      </c>
      <c r="P506" s="432">
        <v>0</v>
      </c>
      <c r="Q506" s="432">
        <v>0</v>
      </c>
      <c r="R506" s="432">
        <v>0</v>
      </c>
      <c r="S506" s="433">
        <v>959749.78999999992</v>
      </c>
      <c r="T506" s="434">
        <v>7.5746251983696772E-4</v>
      </c>
    </row>
    <row r="507" spans="1:20" x14ac:dyDescent="0.35">
      <c r="A507" s="410" t="s">
        <v>3222</v>
      </c>
      <c r="B507" s="431" t="s">
        <v>3211</v>
      </c>
      <c r="C507" s="432">
        <v>0</v>
      </c>
      <c r="D507" s="432">
        <v>0</v>
      </c>
      <c r="E507" s="432">
        <v>0</v>
      </c>
      <c r="F507" s="432">
        <v>0</v>
      </c>
      <c r="G507" s="432">
        <v>0</v>
      </c>
      <c r="H507" s="432">
        <v>149360.93</v>
      </c>
      <c r="I507" s="432">
        <v>0</v>
      </c>
      <c r="J507" s="432">
        <v>0</v>
      </c>
      <c r="K507" s="432">
        <v>0</v>
      </c>
      <c r="L507" s="432">
        <v>0</v>
      </c>
      <c r="M507" s="432">
        <v>0</v>
      </c>
      <c r="N507" s="432">
        <v>0</v>
      </c>
      <c r="O507" s="432">
        <v>0</v>
      </c>
      <c r="P507" s="432">
        <v>0</v>
      </c>
      <c r="Q507" s="432">
        <v>0</v>
      </c>
      <c r="R507" s="432">
        <v>0</v>
      </c>
      <c r="S507" s="433">
        <v>149360.93</v>
      </c>
      <c r="T507" s="434">
        <v>1.1788000120634873E-4</v>
      </c>
    </row>
    <row r="508" spans="1:20" x14ac:dyDescent="0.35">
      <c r="A508" s="410" t="s">
        <v>3216</v>
      </c>
      <c r="B508" s="431" t="s">
        <v>3212</v>
      </c>
      <c r="C508" s="432">
        <v>0</v>
      </c>
      <c r="D508" s="432">
        <v>0</v>
      </c>
      <c r="E508" s="432">
        <v>0</v>
      </c>
      <c r="F508" s="432">
        <v>0</v>
      </c>
      <c r="G508" s="432">
        <v>0</v>
      </c>
      <c r="H508" s="432">
        <v>0</v>
      </c>
      <c r="I508" s="432">
        <v>0</v>
      </c>
      <c r="J508" s="432">
        <v>0</v>
      </c>
      <c r="K508" s="432">
        <v>0</v>
      </c>
      <c r="L508" s="432">
        <v>0</v>
      </c>
      <c r="M508" s="432">
        <v>0</v>
      </c>
      <c r="N508" s="432">
        <v>0</v>
      </c>
      <c r="O508" s="432">
        <v>0</v>
      </c>
      <c r="P508" s="432">
        <v>0</v>
      </c>
      <c r="Q508" s="432">
        <v>0</v>
      </c>
      <c r="R508" s="432">
        <v>0</v>
      </c>
      <c r="S508" s="433">
        <v>0</v>
      </c>
      <c r="T508" s="434">
        <v>0</v>
      </c>
    </row>
    <row r="509" spans="1:20" ht="15" thickBot="1" x14ac:dyDescent="0.4">
      <c r="A509" s="410"/>
      <c r="B509" s="435" t="s">
        <v>3213</v>
      </c>
      <c r="C509" s="436">
        <v>0</v>
      </c>
      <c r="D509" s="436">
        <v>0</v>
      </c>
      <c r="E509" s="436">
        <v>0</v>
      </c>
      <c r="F509" s="436">
        <v>0</v>
      </c>
      <c r="G509" s="436">
        <v>0</v>
      </c>
      <c r="H509" s="436">
        <v>0</v>
      </c>
      <c r="I509" s="436">
        <v>0</v>
      </c>
      <c r="J509" s="436">
        <v>0</v>
      </c>
      <c r="K509" s="436">
        <v>0</v>
      </c>
      <c r="L509" s="436">
        <v>0</v>
      </c>
      <c r="M509" s="436">
        <v>0</v>
      </c>
      <c r="N509" s="436">
        <v>0</v>
      </c>
      <c r="O509" s="436">
        <v>0</v>
      </c>
      <c r="P509" s="436">
        <v>0</v>
      </c>
      <c r="Q509" s="436">
        <v>0</v>
      </c>
      <c r="R509" s="436">
        <v>0</v>
      </c>
      <c r="S509" s="437">
        <v>0</v>
      </c>
      <c r="T509" s="438">
        <v>0</v>
      </c>
    </row>
    <row r="510" spans="1:20" x14ac:dyDescent="0.35">
      <c r="A510" s="426" t="s">
        <v>3223</v>
      </c>
      <c r="B510" s="427" t="s">
        <v>3324</v>
      </c>
      <c r="C510" s="432">
        <v>0</v>
      </c>
      <c r="D510" s="432">
        <v>0</v>
      </c>
      <c r="E510" s="432">
        <v>0</v>
      </c>
      <c r="F510" s="432">
        <v>0</v>
      </c>
      <c r="G510" s="432">
        <v>0</v>
      </c>
      <c r="H510" s="432">
        <v>0</v>
      </c>
      <c r="I510" s="432">
        <v>0</v>
      </c>
      <c r="J510" s="432">
        <v>0</v>
      </c>
      <c r="K510" s="432">
        <v>0</v>
      </c>
      <c r="L510" s="432">
        <v>0</v>
      </c>
      <c r="M510" s="432">
        <v>0</v>
      </c>
      <c r="N510" s="432">
        <v>0</v>
      </c>
      <c r="O510" s="432">
        <v>0</v>
      </c>
      <c r="P510" s="432">
        <v>0</v>
      </c>
      <c r="Q510" s="432">
        <v>0</v>
      </c>
      <c r="R510" s="432">
        <v>0</v>
      </c>
      <c r="S510" s="433">
        <v>0</v>
      </c>
      <c r="T510" s="434">
        <v>0</v>
      </c>
    </row>
    <row r="511" spans="1:20" x14ac:dyDescent="0.35">
      <c r="A511" s="410" t="s">
        <v>3223</v>
      </c>
      <c r="B511" s="431" t="s">
        <v>3209</v>
      </c>
      <c r="C511" s="432">
        <v>0</v>
      </c>
      <c r="D511" s="432">
        <v>0</v>
      </c>
      <c r="E511" s="432">
        <v>0</v>
      </c>
      <c r="F511" s="432">
        <v>0</v>
      </c>
      <c r="G511" s="432">
        <v>0</v>
      </c>
      <c r="H511" s="432">
        <v>0</v>
      </c>
      <c r="I511" s="432">
        <v>0</v>
      </c>
      <c r="J511" s="432">
        <v>0</v>
      </c>
      <c r="K511" s="432">
        <v>0</v>
      </c>
      <c r="L511" s="432">
        <v>0</v>
      </c>
      <c r="M511" s="432">
        <v>0</v>
      </c>
      <c r="N511" s="432">
        <v>0</v>
      </c>
      <c r="O511" s="432">
        <v>0</v>
      </c>
      <c r="P511" s="432">
        <v>0</v>
      </c>
      <c r="Q511" s="432">
        <v>0</v>
      </c>
      <c r="R511" s="432">
        <v>0</v>
      </c>
      <c r="S511" s="433">
        <v>0</v>
      </c>
      <c r="T511" s="434">
        <v>0</v>
      </c>
    </row>
    <row r="512" spans="1:20" x14ac:dyDescent="0.35">
      <c r="A512" s="410" t="s">
        <v>3223</v>
      </c>
      <c r="B512" s="431" t="s">
        <v>3210</v>
      </c>
      <c r="C512" s="432">
        <v>0</v>
      </c>
      <c r="D512" s="432">
        <v>0</v>
      </c>
      <c r="E512" s="432">
        <v>0</v>
      </c>
      <c r="F512" s="432">
        <v>0</v>
      </c>
      <c r="G512" s="432">
        <v>0</v>
      </c>
      <c r="H512" s="432">
        <v>0</v>
      </c>
      <c r="I512" s="432">
        <v>0</v>
      </c>
      <c r="J512" s="432">
        <v>0</v>
      </c>
      <c r="K512" s="432">
        <v>0</v>
      </c>
      <c r="L512" s="432">
        <v>0</v>
      </c>
      <c r="M512" s="432">
        <v>0</v>
      </c>
      <c r="N512" s="432">
        <v>0</v>
      </c>
      <c r="O512" s="432">
        <v>0</v>
      </c>
      <c r="P512" s="432">
        <v>0</v>
      </c>
      <c r="Q512" s="432">
        <v>0</v>
      </c>
      <c r="R512" s="432">
        <v>0</v>
      </c>
      <c r="S512" s="433">
        <v>0</v>
      </c>
      <c r="T512" s="434">
        <v>0</v>
      </c>
    </row>
    <row r="513" spans="1:20" x14ac:dyDescent="0.35">
      <c r="A513" s="410" t="s">
        <v>3223</v>
      </c>
      <c r="B513" s="431" t="s">
        <v>3211</v>
      </c>
      <c r="C513" s="432">
        <v>0</v>
      </c>
      <c r="D513" s="432">
        <v>0</v>
      </c>
      <c r="E513" s="432">
        <v>0</v>
      </c>
      <c r="F513" s="432">
        <v>0</v>
      </c>
      <c r="G513" s="432">
        <v>0</v>
      </c>
      <c r="H513" s="432">
        <v>0</v>
      </c>
      <c r="I513" s="432">
        <v>0</v>
      </c>
      <c r="J513" s="432">
        <v>0</v>
      </c>
      <c r="K513" s="432">
        <v>0</v>
      </c>
      <c r="L513" s="432">
        <v>0</v>
      </c>
      <c r="M513" s="432">
        <v>0</v>
      </c>
      <c r="N513" s="432">
        <v>0</v>
      </c>
      <c r="O513" s="432">
        <v>0</v>
      </c>
      <c r="P513" s="432">
        <v>0</v>
      </c>
      <c r="Q513" s="432">
        <v>0</v>
      </c>
      <c r="R513" s="432">
        <v>0</v>
      </c>
      <c r="S513" s="433">
        <v>0</v>
      </c>
      <c r="T513" s="434">
        <v>0</v>
      </c>
    </row>
    <row r="514" spans="1:20" x14ac:dyDescent="0.35">
      <c r="A514" s="410" t="s">
        <v>3216</v>
      </c>
      <c r="B514" s="431" t="s">
        <v>3212</v>
      </c>
      <c r="C514" s="432">
        <v>0</v>
      </c>
      <c r="D514" s="432">
        <v>0</v>
      </c>
      <c r="E514" s="432">
        <v>0</v>
      </c>
      <c r="F514" s="432">
        <v>0</v>
      </c>
      <c r="G514" s="432">
        <v>0</v>
      </c>
      <c r="H514" s="432">
        <v>0</v>
      </c>
      <c r="I514" s="432">
        <v>0</v>
      </c>
      <c r="J514" s="432">
        <v>0</v>
      </c>
      <c r="K514" s="432">
        <v>0</v>
      </c>
      <c r="L514" s="432">
        <v>0</v>
      </c>
      <c r="M514" s="432">
        <v>0</v>
      </c>
      <c r="N514" s="432">
        <v>0</v>
      </c>
      <c r="O514" s="432">
        <v>0</v>
      </c>
      <c r="P514" s="432">
        <v>0</v>
      </c>
      <c r="Q514" s="432">
        <v>0</v>
      </c>
      <c r="R514" s="432">
        <v>0</v>
      </c>
      <c r="S514" s="433">
        <v>0</v>
      </c>
      <c r="T514" s="434">
        <v>0</v>
      </c>
    </row>
    <row r="515" spans="1:20" ht="15" thickBot="1" x14ac:dyDescent="0.4">
      <c r="A515" s="410"/>
      <c r="B515" s="435" t="s">
        <v>3213</v>
      </c>
      <c r="C515" s="437">
        <v>0</v>
      </c>
      <c r="D515" s="436">
        <v>0</v>
      </c>
      <c r="E515" s="436">
        <v>0</v>
      </c>
      <c r="F515" s="436">
        <v>0</v>
      </c>
      <c r="G515" s="436">
        <v>0</v>
      </c>
      <c r="H515" s="436">
        <v>0</v>
      </c>
      <c r="I515" s="436">
        <v>0</v>
      </c>
      <c r="J515" s="436">
        <v>0</v>
      </c>
      <c r="K515" s="436">
        <v>0</v>
      </c>
      <c r="L515" s="436">
        <v>0</v>
      </c>
      <c r="M515" s="436">
        <v>0</v>
      </c>
      <c r="N515" s="436">
        <v>0</v>
      </c>
      <c r="O515" s="436">
        <v>0</v>
      </c>
      <c r="P515" s="436">
        <v>0</v>
      </c>
      <c r="Q515" s="436">
        <v>0</v>
      </c>
      <c r="R515" s="436">
        <v>0</v>
      </c>
      <c r="S515" s="437">
        <v>0</v>
      </c>
      <c r="T515" s="438">
        <v>0</v>
      </c>
    </row>
    <row r="516" spans="1:20" x14ac:dyDescent="0.35">
      <c r="A516" s="426" t="s">
        <v>3224</v>
      </c>
      <c r="B516" s="427" t="s">
        <v>3324</v>
      </c>
      <c r="C516" s="432">
        <v>3111692861.4599824</v>
      </c>
      <c r="D516" s="432">
        <v>2355427105.5300021</v>
      </c>
      <c r="E516" s="432">
        <v>3116500976.3099966</v>
      </c>
      <c r="F516" s="432">
        <v>3717988942.2600183</v>
      </c>
      <c r="G516" s="432">
        <v>3903062347.4099927</v>
      </c>
      <c r="H516" s="432">
        <v>4297311095.9100027</v>
      </c>
      <c r="I516" s="432">
        <v>4256995598.019999</v>
      </c>
      <c r="J516" s="432">
        <v>3730226702.2899938</v>
      </c>
      <c r="K516" s="432">
        <v>3439533575.2699809</v>
      </c>
      <c r="L516" s="428">
        <v>3090117836.7000022</v>
      </c>
      <c r="M516" s="428">
        <v>3161343453.7099986</v>
      </c>
      <c r="N516" s="432">
        <v>3360110509.7800026</v>
      </c>
      <c r="O516" s="432">
        <v>2580362964.3499999</v>
      </c>
      <c r="P516" s="432">
        <v>2718025817.5200033</v>
      </c>
      <c r="Q516" s="432">
        <v>302859612.63999993</v>
      </c>
      <c r="R516" s="432">
        <v>342080.44999999995</v>
      </c>
      <c r="S516" s="433">
        <v>47141901479.60997</v>
      </c>
      <c r="T516" s="434">
        <v>0.60268632711282366</v>
      </c>
    </row>
    <row r="517" spans="1:20" x14ac:dyDescent="0.35">
      <c r="A517" s="410" t="s">
        <v>3224</v>
      </c>
      <c r="B517" s="431" t="s">
        <v>3209</v>
      </c>
      <c r="C517" s="432">
        <v>3111251168.669982</v>
      </c>
      <c r="D517" s="432">
        <v>2354632231.860002</v>
      </c>
      <c r="E517" s="432">
        <v>3115811736.6099968</v>
      </c>
      <c r="F517" s="432">
        <v>3716273245.2400184</v>
      </c>
      <c r="G517" s="432">
        <v>3901312994.6999927</v>
      </c>
      <c r="H517" s="432">
        <v>4295843550.6500025</v>
      </c>
      <c r="I517" s="432">
        <v>4253542211.539999</v>
      </c>
      <c r="J517" s="432">
        <v>3727546613.7599936</v>
      </c>
      <c r="K517" s="432">
        <v>3438271461.899981</v>
      </c>
      <c r="L517" s="432">
        <v>3090117836.7000022</v>
      </c>
      <c r="M517" s="432">
        <v>3160105466.6699982</v>
      </c>
      <c r="N517" s="432">
        <v>3357362741.130003</v>
      </c>
      <c r="O517" s="432">
        <v>2576573787.9899998</v>
      </c>
      <c r="P517" s="432">
        <v>2712153993.4300032</v>
      </c>
      <c r="Q517" s="432">
        <v>301200083.09999996</v>
      </c>
      <c r="R517" s="432">
        <v>342080.44999999995</v>
      </c>
      <c r="S517" s="433">
        <v>47112341204.399971</v>
      </c>
      <c r="T517" s="434">
        <v>0.99937295114787039</v>
      </c>
    </row>
    <row r="518" spans="1:20" x14ac:dyDescent="0.35">
      <c r="A518" s="410" t="s">
        <v>3224</v>
      </c>
      <c r="B518" s="431" t="s">
        <v>3210</v>
      </c>
      <c r="C518" s="432">
        <v>316707.78000000003</v>
      </c>
      <c r="D518" s="432">
        <v>794873.67</v>
      </c>
      <c r="E518" s="432">
        <v>689239.70000000007</v>
      </c>
      <c r="F518" s="432">
        <v>1543930.13</v>
      </c>
      <c r="G518" s="432">
        <v>1749352.71</v>
      </c>
      <c r="H518" s="432">
        <v>1467545.26</v>
      </c>
      <c r="I518" s="432">
        <v>3453386.48</v>
      </c>
      <c r="J518" s="432">
        <v>2680088.5299999998</v>
      </c>
      <c r="K518" s="432">
        <v>1262113.3700000001</v>
      </c>
      <c r="L518" s="432">
        <v>0</v>
      </c>
      <c r="M518" s="432">
        <v>265477.03000000003</v>
      </c>
      <c r="N518" s="432">
        <v>2580561.7400000002</v>
      </c>
      <c r="O518" s="432">
        <v>3789176.3600000003</v>
      </c>
      <c r="P518" s="432">
        <v>4961630.53</v>
      </c>
      <c r="Q518" s="432">
        <v>903493.15</v>
      </c>
      <c r="R518" s="432">
        <v>0</v>
      </c>
      <c r="S518" s="433">
        <v>26457576.439999998</v>
      </c>
      <c r="T518" s="434">
        <v>5.612326955340049E-4</v>
      </c>
    </row>
    <row r="519" spans="1:20" x14ac:dyDescent="0.35">
      <c r="A519" s="410" t="s">
        <v>3224</v>
      </c>
      <c r="B519" s="431" t="s">
        <v>3211</v>
      </c>
      <c r="C519" s="432">
        <v>124985.01</v>
      </c>
      <c r="D519" s="432">
        <v>0</v>
      </c>
      <c r="E519" s="432">
        <v>0</v>
      </c>
      <c r="F519" s="432">
        <v>171766.89</v>
      </c>
      <c r="G519" s="432">
        <v>0</v>
      </c>
      <c r="H519" s="432">
        <v>0</v>
      </c>
      <c r="I519" s="432">
        <v>0</v>
      </c>
      <c r="J519" s="432">
        <v>0</v>
      </c>
      <c r="K519" s="432">
        <v>0</v>
      </c>
      <c r="L519" s="432">
        <v>0</v>
      </c>
      <c r="M519" s="432">
        <v>972510.01</v>
      </c>
      <c r="N519" s="432">
        <v>167206.91</v>
      </c>
      <c r="O519" s="432">
        <v>0</v>
      </c>
      <c r="P519" s="432">
        <v>910193.56</v>
      </c>
      <c r="Q519" s="432">
        <v>756036.39</v>
      </c>
      <c r="R519" s="432">
        <v>0</v>
      </c>
      <c r="S519" s="433">
        <v>3102698.77</v>
      </c>
      <c r="T519" s="434">
        <v>6.581615659567727E-5</v>
      </c>
    </row>
    <row r="520" spans="1:20" x14ac:dyDescent="0.35">
      <c r="A520" s="410" t="s">
        <v>3216</v>
      </c>
      <c r="B520" s="431" t="s">
        <v>3212</v>
      </c>
      <c r="C520" s="432">
        <v>0</v>
      </c>
      <c r="D520" s="432">
        <v>0</v>
      </c>
      <c r="E520" s="432">
        <v>0</v>
      </c>
      <c r="F520" s="432">
        <v>0</v>
      </c>
      <c r="G520" s="432">
        <v>0</v>
      </c>
      <c r="H520" s="432">
        <v>0</v>
      </c>
      <c r="I520" s="432">
        <v>0</v>
      </c>
      <c r="J520" s="432">
        <v>0</v>
      </c>
      <c r="K520" s="432">
        <v>0</v>
      </c>
      <c r="L520" s="432">
        <v>0</v>
      </c>
      <c r="M520" s="432">
        <v>0</v>
      </c>
      <c r="N520" s="432">
        <v>0</v>
      </c>
      <c r="O520" s="432">
        <v>0</v>
      </c>
      <c r="P520" s="432">
        <v>0</v>
      </c>
      <c r="Q520" s="432">
        <v>0</v>
      </c>
      <c r="R520" s="432">
        <v>0</v>
      </c>
      <c r="S520" s="433">
        <v>0</v>
      </c>
      <c r="T520" s="434">
        <v>0</v>
      </c>
    </row>
    <row r="521" spans="1:20" ht="15" thickBot="1" x14ac:dyDescent="0.4">
      <c r="A521" s="410"/>
      <c r="B521" s="435" t="s">
        <v>3213</v>
      </c>
      <c r="C521" s="436">
        <v>0</v>
      </c>
      <c r="D521" s="436">
        <v>0</v>
      </c>
      <c r="E521" s="436">
        <v>0</v>
      </c>
      <c r="F521" s="436">
        <v>0</v>
      </c>
      <c r="G521" s="436">
        <v>0</v>
      </c>
      <c r="H521" s="436">
        <v>0</v>
      </c>
      <c r="I521" s="436">
        <v>0</v>
      </c>
      <c r="J521" s="436">
        <v>0</v>
      </c>
      <c r="K521" s="436">
        <v>0</v>
      </c>
      <c r="L521" s="436">
        <v>0</v>
      </c>
      <c r="M521" s="436">
        <v>0</v>
      </c>
      <c r="N521" s="436">
        <v>0</v>
      </c>
      <c r="O521" s="436">
        <v>0</v>
      </c>
      <c r="P521" s="436">
        <v>0</v>
      </c>
      <c r="Q521" s="436">
        <v>0</v>
      </c>
      <c r="R521" s="436">
        <v>0</v>
      </c>
      <c r="S521" s="437">
        <v>0</v>
      </c>
      <c r="T521" s="438">
        <v>0</v>
      </c>
    </row>
    <row r="522" spans="1:20" x14ac:dyDescent="0.35">
      <c r="A522" s="426" t="s">
        <v>3225</v>
      </c>
      <c r="B522" s="427" t="s">
        <v>3324</v>
      </c>
      <c r="C522" s="432">
        <v>9575463.4399999995</v>
      </c>
      <c r="D522" s="432">
        <v>6142059.4200000009</v>
      </c>
      <c r="E522" s="432">
        <v>11742938.449999999</v>
      </c>
      <c r="F522" s="432">
        <v>14789003.539999992</v>
      </c>
      <c r="G522" s="432">
        <v>18185830.550000004</v>
      </c>
      <c r="H522" s="432">
        <v>19493231.780000005</v>
      </c>
      <c r="I522" s="432">
        <v>23102517.670000002</v>
      </c>
      <c r="J522" s="432">
        <v>17464156.680000003</v>
      </c>
      <c r="K522" s="432">
        <v>14598991.540000003</v>
      </c>
      <c r="L522" s="432">
        <v>10589036.860000001</v>
      </c>
      <c r="M522" s="432">
        <v>9782617.3899999969</v>
      </c>
      <c r="N522" s="432">
        <v>9804650.6699999999</v>
      </c>
      <c r="O522" s="432">
        <v>4831382.45</v>
      </c>
      <c r="P522" s="432">
        <v>367317.79</v>
      </c>
      <c r="Q522" s="432">
        <v>0</v>
      </c>
      <c r="R522" s="432">
        <v>0</v>
      </c>
      <c r="S522" s="433">
        <v>170469198.22999999</v>
      </c>
      <c r="T522" s="434">
        <v>2.1793659513616327E-3</v>
      </c>
    </row>
    <row r="523" spans="1:20" x14ac:dyDescent="0.35">
      <c r="A523" s="410" t="s">
        <v>3225</v>
      </c>
      <c r="B523" s="431" t="s">
        <v>3209</v>
      </c>
      <c r="C523" s="432">
        <v>9575463.4399999995</v>
      </c>
      <c r="D523" s="432">
        <v>6142059.4200000009</v>
      </c>
      <c r="E523" s="432">
        <v>11742938.449999999</v>
      </c>
      <c r="F523" s="432">
        <v>14789003.539999992</v>
      </c>
      <c r="G523" s="432">
        <v>18185830.550000004</v>
      </c>
      <c r="H523" s="432">
        <v>19493231.780000005</v>
      </c>
      <c r="I523" s="432">
        <v>22963225.670000002</v>
      </c>
      <c r="J523" s="432">
        <v>17464156.680000003</v>
      </c>
      <c r="K523" s="432">
        <v>14598991.540000003</v>
      </c>
      <c r="L523" s="432">
        <v>10589036.860000001</v>
      </c>
      <c r="M523" s="432">
        <v>9782617.3899999969</v>
      </c>
      <c r="N523" s="432">
        <v>9804650.6699999999</v>
      </c>
      <c r="O523" s="432">
        <v>4831382.45</v>
      </c>
      <c r="P523" s="432">
        <v>367317.79</v>
      </c>
      <c r="Q523" s="432">
        <v>0</v>
      </c>
      <c r="R523" s="432">
        <v>0</v>
      </c>
      <c r="S523" s="433">
        <v>170329906.22999999</v>
      </c>
      <c r="T523" s="434">
        <v>0.99918289050780851</v>
      </c>
    </row>
    <row r="524" spans="1:20" x14ac:dyDescent="0.35">
      <c r="A524" s="410" t="s">
        <v>3225</v>
      </c>
      <c r="B524" s="431" t="s">
        <v>3210</v>
      </c>
      <c r="C524" s="432">
        <v>0</v>
      </c>
      <c r="D524" s="432">
        <v>0</v>
      </c>
      <c r="E524" s="432">
        <v>0</v>
      </c>
      <c r="F524" s="432">
        <v>0</v>
      </c>
      <c r="G524" s="432">
        <v>0</v>
      </c>
      <c r="H524" s="432">
        <v>0</v>
      </c>
      <c r="I524" s="432">
        <v>139292</v>
      </c>
      <c r="J524" s="432">
        <v>0</v>
      </c>
      <c r="K524" s="432">
        <v>0</v>
      </c>
      <c r="L524" s="432">
        <v>0</v>
      </c>
      <c r="M524" s="432">
        <v>0</v>
      </c>
      <c r="N524" s="432">
        <v>0</v>
      </c>
      <c r="O524" s="432">
        <v>0</v>
      </c>
      <c r="P524" s="432">
        <v>0</v>
      </c>
      <c r="Q524" s="432">
        <v>0</v>
      </c>
      <c r="R524" s="432">
        <v>0</v>
      </c>
      <c r="S524" s="433">
        <v>139292</v>
      </c>
      <c r="T524" s="434">
        <v>8.1710949219145632E-4</v>
      </c>
    </row>
    <row r="525" spans="1:20" x14ac:dyDescent="0.35">
      <c r="A525" s="410" t="s">
        <v>3225</v>
      </c>
      <c r="B525" s="431" t="s">
        <v>3211</v>
      </c>
      <c r="C525" s="432">
        <v>0</v>
      </c>
      <c r="D525" s="432">
        <v>0</v>
      </c>
      <c r="E525" s="432">
        <v>0</v>
      </c>
      <c r="F525" s="432">
        <v>0</v>
      </c>
      <c r="G525" s="432">
        <v>0</v>
      </c>
      <c r="H525" s="432">
        <v>0</v>
      </c>
      <c r="I525" s="432">
        <v>0</v>
      </c>
      <c r="J525" s="432">
        <v>0</v>
      </c>
      <c r="K525" s="432">
        <v>0</v>
      </c>
      <c r="L525" s="432">
        <v>0</v>
      </c>
      <c r="M525" s="432">
        <v>0</v>
      </c>
      <c r="N525" s="432">
        <v>0</v>
      </c>
      <c r="O525" s="432">
        <v>0</v>
      </c>
      <c r="P525" s="432">
        <v>0</v>
      </c>
      <c r="Q525" s="432">
        <v>0</v>
      </c>
      <c r="R525" s="432">
        <v>0</v>
      </c>
      <c r="S525" s="433">
        <v>0</v>
      </c>
      <c r="T525" s="434">
        <v>0</v>
      </c>
    </row>
    <row r="526" spans="1:20" x14ac:dyDescent="0.35">
      <c r="A526" s="410" t="s">
        <v>3216</v>
      </c>
      <c r="B526" s="431" t="s">
        <v>3212</v>
      </c>
      <c r="C526" s="432">
        <v>0</v>
      </c>
      <c r="D526" s="432">
        <v>0</v>
      </c>
      <c r="E526" s="432">
        <v>0</v>
      </c>
      <c r="F526" s="432">
        <v>0</v>
      </c>
      <c r="G526" s="432">
        <v>0</v>
      </c>
      <c r="H526" s="432">
        <v>0</v>
      </c>
      <c r="I526" s="432">
        <v>0</v>
      </c>
      <c r="J526" s="432">
        <v>0</v>
      </c>
      <c r="K526" s="432">
        <v>0</v>
      </c>
      <c r="L526" s="432">
        <v>0</v>
      </c>
      <c r="M526" s="432">
        <v>0</v>
      </c>
      <c r="N526" s="432">
        <v>0</v>
      </c>
      <c r="O526" s="432">
        <v>0</v>
      </c>
      <c r="P526" s="432">
        <v>0</v>
      </c>
      <c r="Q526" s="432">
        <v>0</v>
      </c>
      <c r="R526" s="432">
        <v>0</v>
      </c>
      <c r="S526" s="433">
        <v>0</v>
      </c>
      <c r="T526" s="434">
        <v>0</v>
      </c>
    </row>
    <row r="527" spans="1:20" ht="15" thickBot="1" x14ac:dyDescent="0.4">
      <c r="A527" s="410"/>
      <c r="B527" s="435" t="s">
        <v>3213</v>
      </c>
      <c r="C527" s="436">
        <v>0</v>
      </c>
      <c r="D527" s="436">
        <v>0</v>
      </c>
      <c r="E527" s="436">
        <v>0</v>
      </c>
      <c r="F527" s="436">
        <v>0</v>
      </c>
      <c r="G527" s="436">
        <v>0</v>
      </c>
      <c r="H527" s="436">
        <v>0</v>
      </c>
      <c r="I527" s="436">
        <v>0</v>
      </c>
      <c r="J527" s="436">
        <v>0</v>
      </c>
      <c r="K527" s="436">
        <v>0</v>
      </c>
      <c r="L527" s="436">
        <v>0</v>
      </c>
      <c r="M527" s="436">
        <v>0</v>
      </c>
      <c r="N527" s="436">
        <v>0</v>
      </c>
      <c r="O527" s="436">
        <v>0</v>
      </c>
      <c r="P527" s="436">
        <v>0</v>
      </c>
      <c r="Q527" s="436">
        <v>0</v>
      </c>
      <c r="R527" s="436">
        <v>0</v>
      </c>
      <c r="S527" s="437">
        <v>0</v>
      </c>
      <c r="T527" s="438">
        <v>0</v>
      </c>
    </row>
    <row r="528" spans="1:20" x14ac:dyDescent="0.35">
      <c r="A528" s="426" t="s">
        <v>3226</v>
      </c>
      <c r="B528" s="427" t="s">
        <v>3324</v>
      </c>
      <c r="C528" s="432">
        <v>216241741.51999986</v>
      </c>
      <c r="D528" s="432">
        <v>178433028.90000007</v>
      </c>
      <c r="E528" s="432">
        <v>287630651.14000016</v>
      </c>
      <c r="F528" s="432">
        <v>374551951.23999965</v>
      </c>
      <c r="G528" s="432">
        <v>447071767.0699994</v>
      </c>
      <c r="H528" s="432">
        <v>416444017.03000015</v>
      </c>
      <c r="I528" s="432">
        <v>393819469.75999945</v>
      </c>
      <c r="J528" s="432">
        <v>347315031.67999953</v>
      </c>
      <c r="K528" s="432">
        <v>343743385.88999969</v>
      </c>
      <c r="L528" s="432">
        <v>323272878.52999985</v>
      </c>
      <c r="M528" s="432">
        <v>277244231.89000005</v>
      </c>
      <c r="N528" s="432">
        <v>138416336.41000009</v>
      </c>
      <c r="O528" s="432">
        <v>25798626.409999989</v>
      </c>
      <c r="P528" s="432">
        <v>216712.47</v>
      </c>
      <c r="Q528" s="432">
        <v>0</v>
      </c>
      <c r="R528" s="432">
        <v>0</v>
      </c>
      <c r="S528" s="433">
        <v>3770199829.9399977</v>
      </c>
      <c r="T528" s="434">
        <v>4.8200174720799766E-2</v>
      </c>
    </row>
    <row r="529" spans="1:20" x14ac:dyDescent="0.35">
      <c r="A529" s="410" t="s">
        <v>3226</v>
      </c>
      <c r="B529" s="431" t="s">
        <v>3209</v>
      </c>
      <c r="C529" s="432">
        <v>216241741.51999986</v>
      </c>
      <c r="D529" s="432">
        <v>178293404.61000007</v>
      </c>
      <c r="E529" s="432">
        <v>287544653.03000015</v>
      </c>
      <c r="F529" s="432">
        <v>374365447.80999964</v>
      </c>
      <c r="G529" s="432">
        <v>446919333.97999942</v>
      </c>
      <c r="H529" s="432">
        <v>416444017.03000015</v>
      </c>
      <c r="I529" s="432">
        <v>393056776.87999946</v>
      </c>
      <c r="J529" s="432">
        <v>347315031.67999953</v>
      </c>
      <c r="K529" s="432">
        <v>343381631.98999971</v>
      </c>
      <c r="L529" s="432">
        <v>322579954.38999987</v>
      </c>
      <c r="M529" s="432">
        <v>277244231.89000005</v>
      </c>
      <c r="N529" s="432">
        <v>138416336.41000009</v>
      </c>
      <c r="O529" s="432">
        <v>25798626.409999989</v>
      </c>
      <c r="P529" s="432">
        <v>216712.47</v>
      </c>
      <c r="Q529" s="432">
        <v>0</v>
      </c>
      <c r="R529" s="432">
        <v>0</v>
      </c>
      <c r="S529" s="433">
        <v>3767817900.099998</v>
      </c>
      <c r="T529" s="434">
        <v>0.99936822185893592</v>
      </c>
    </row>
    <row r="530" spans="1:20" x14ac:dyDescent="0.35">
      <c r="A530" s="410" t="s">
        <v>3226</v>
      </c>
      <c r="B530" s="431" t="s">
        <v>3210</v>
      </c>
      <c r="C530" s="432">
        <v>0</v>
      </c>
      <c r="D530" s="432">
        <v>139624.29</v>
      </c>
      <c r="E530" s="432">
        <v>85998.11</v>
      </c>
      <c r="F530" s="432">
        <v>186503.43</v>
      </c>
      <c r="G530" s="432">
        <v>0</v>
      </c>
      <c r="H530" s="432">
        <v>0</v>
      </c>
      <c r="I530" s="432">
        <v>762692.88</v>
      </c>
      <c r="J530" s="432">
        <v>0</v>
      </c>
      <c r="K530" s="432">
        <v>0</v>
      </c>
      <c r="L530" s="432">
        <v>314168.28000000003</v>
      </c>
      <c r="M530" s="432">
        <v>0</v>
      </c>
      <c r="N530" s="432">
        <v>0</v>
      </c>
      <c r="O530" s="432">
        <v>0</v>
      </c>
      <c r="P530" s="432">
        <v>0</v>
      </c>
      <c r="Q530" s="432">
        <v>0</v>
      </c>
      <c r="R530" s="432">
        <v>0</v>
      </c>
      <c r="S530" s="433">
        <v>1488986.99</v>
      </c>
      <c r="T530" s="434">
        <v>3.9493582758548296E-4</v>
      </c>
    </row>
    <row r="531" spans="1:20" x14ac:dyDescent="0.35">
      <c r="A531" s="410" t="s">
        <v>3226</v>
      </c>
      <c r="B531" s="431" t="s">
        <v>3211</v>
      </c>
      <c r="C531" s="432">
        <v>0</v>
      </c>
      <c r="D531" s="432">
        <v>0</v>
      </c>
      <c r="E531" s="432">
        <v>0</v>
      </c>
      <c r="F531" s="432">
        <v>0</v>
      </c>
      <c r="G531" s="432">
        <v>152433.09</v>
      </c>
      <c r="H531" s="432">
        <v>0</v>
      </c>
      <c r="I531" s="432">
        <v>0</v>
      </c>
      <c r="J531" s="432">
        <v>0</v>
      </c>
      <c r="K531" s="432">
        <v>361753.9</v>
      </c>
      <c r="L531" s="432">
        <v>378755.86</v>
      </c>
      <c r="M531" s="432">
        <v>0</v>
      </c>
      <c r="N531" s="432">
        <v>0</v>
      </c>
      <c r="O531" s="432">
        <v>0</v>
      </c>
      <c r="P531" s="432">
        <v>0</v>
      </c>
      <c r="Q531" s="432">
        <v>0</v>
      </c>
      <c r="R531" s="432">
        <v>0</v>
      </c>
      <c r="S531" s="433">
        <v>892942.85</v>
      </c>
      <c r="T531" s="434">
        <v>2.3684231347870254E-4</v>
      </c>
    </row>
    <row r="532" spans="1:20" x14ac:dyDescent="0.35">
      <c r="A532" s="410" t="s">
        <v>3216</v>
      </c>
      <c r="B532" s="431" t="s">
        <v>3212</v>
      </c>
      <c r="C532" s="432">
        <v>0</v>
      </c>
      <c r="D532" s="432">
        <v>0</v>
      </c>
      <c r="E532" s="432">
        <v>0</v>
      </c>
      <c r="F532" s="432">
        <v>0</v>
      </c>
      <c r="G532" s="432">
        <v>0</v>
      </c>
      <c r="H532" s="432">
        <v>0</v>
      </c>
      <c r="I532" s="432">
        <v>0</v>
      </c>
      <c r="J532" s="432">
        <v>0</v>
      </c>
      <c r="K532" s="432">
        <v>0</v>
      </c>
      <c r="L532" s="432">
        <v>0</v>
      </c>
      <c r="M532" s="432">
        <v>0</v>
      </c>
      <c r="N532" s="432">
        <v>0</v>
      </c>
      <c r="O532" s="432">
        <v>0</v>
      </c>
      <c r="P532" s="432">
        <v>0</v>
      </c>
      <c r="Q532" s="432">
        <v>0</v>
      </c>
      <c r="R532" s="432">
        <v>0</v>
      </c>
      <c r="S532" s="433">
        <v>0</v>
      </c>
      <c r="T532" s="434">
        <v>0</v>
      </c>
    </row>
    <row r="533" spans="1:20" ht="15" thickBot="1" x14ac:dyDescent="0.4">
      <c r="A533" s="410"/>
      <c r="B533" s="435" t="s">
        <v>3213</v>
      </c>
      <c r="C533" s="436">
        <v>0</v>
      </c>
      <c r="D533" s="436">
        <v>0</v>
      </c>
      <c r="E533" s="436">
        <v>0</v>
      </c>
      <c r="F533" s="436">
        <v>0</v>
      </c>
      <c r="G533" s="436">
        <v>0</v>
      </c>
      <c r="H533" s="436">
        <v>0</v>
      </c>
      <c r="I533" s="436">
        <v>0</v>
      </c>
      <c r="J533" s="436">
        <v>0</v>
      </c>
      <c r="K533" s="436">
        <v>0</v>
      </c>
      <c r="L533" s="436">
        <v>0</v>
      </c>
      <c r="M533" s="436">
        <v>0</v>
      </c>
      <c r="N533" s="436">
        <v>0</v>
      </c>
      <c r="O533" s="436">
        <v>0</v>
      </c>
      <c r="P533" s="436">
        <v>0</v>
      </c>
      <c r="Q533" s="436">
        <v>0</v>
      </c>
      <c r="R533" s="436">
        <v>0</v>
      </c>
      <c r="S533" s="437">
        <v>0</v>
      </c>
      <c r="T533" s="438">
        <v>0</v>
      </c>
    </row>
    <row r="534" spans="1:20" x14ac:dyDescent="0.35">
      <c r="A534" s="426" t="s">
        <v>3227</v>
      </c>
      <c r="B534" s="427" t="s">
        <v>3324</v>
      </c>
      <c r="C534" s="432">
        <v>53796752.369999915</v>
      </c>
      <c r="D534" s="432">
        <v>46347615.570000052</v>
      </c>
      <c r="E534" s="432">
        <v>70981197.180000037</v>
      </c>
      <c r="F534" s="432">
        <v>131178110.60000001</v>
      </c>
      <c r="G534" s="432">
        <v>123577006.62000009</v>
      </c>
      <c r="H534" s="432">
        <v>118829687.05999991</v>
      </c>
      <c r="I534" s="432">
        <v>146611771.89999998</v>
      </c>
      <c r="J534" s="432">
        <v>131081891.42000003</v>
      </c>
      <c r="K534" s="432">
        <v>90156962.220000044</v>
      </c>
      <c r="L534" s="432">
        <v>70864608.899999961</v>
      </c>
      <c r="M534" s="432">
        <v>82759857.48999998</v>
      </c>
      <c r="N534" s="432">
        <v>51511250.409999974</v>
      </c>
      <c r="O534" s="432">
        <v>36097082.739999995</v>
      </c>
      <c r="P534" s="432">
        <v>2411857.96</v>
      </c>
      <c r="Q534" s="432">
        <v>0</v>
      </c>
      <c r="R534" s="432">
        <v>0</v>
      </c>
      <c r="S534" s="433">
        <v>1156205652.4400001</v>
      </c>
      <c r="T534" s="434">
        <v>1.4781528028892627E-2</v>
      </c>
    </row>
    <row r="535" spans="1:20" x14ac:dyDescent="0.35">
      <c r="A535" s="410" t="s">
        <v>3227</v>
      </c>
      <c r="B535" s="431" t="s">
        <v>3209</v>
      </c>
      <c r="C535" s="432">
        <v>53736760.139999919</v>
      </c>
      <c r="D535" s="432">
        <v>46347615.570000052</v>
      </c>
      <c r="E535" s="432">
        <v>70981197.180000037</v>
      </c>
      <c r="F535" s="432">
        <v>131178110.60000001</v>
      </c>
      <c r="G535" s="432">
        <v>123119288.59000009</v>
      </c>
      <c r="H535" s="432">
        <v>118829687.05999991</v>
      </c>
      <c r="I535" s="432">
        <v>146611771.89999998</v>
      </c>
      <c r="J535" s="432">
        <v>131081891.42000003</v>
      </c>
      <c r="K535" s="432">
        <v>90156962.220000044</v>
      </c>
      <c r="L535" s="432">
        <v>70864608.899999961</v>
      </c>
      <c r="M535" s="432">
        <v>82759857.48999998</v>
      </c>
      <c r="N535" s="432">
        <v>51511250.409999974</v>
      </c>
      <c r="O535" s="432">
        <v>36097082.739999995</v>
      </c>
      <c r="P535" s="432">
        <v>2411857.96</v>
      </c>
      <c r="Q535" s="432">
        <v>0</v>
      </c>
      <c r="R535" s="432">
        <v>0</v>
      </c>
      <c r="S535" s="433">
        <v>1155687942.1800001</v>
      </c>
      <c r="T535" s="434">
        <v>0.99955223341201671</v>
      </c>
    </row>
    <row r="536" spans="1:20" x14ac:dyDescent="0.35">
      <c r="A536" s="410" t="s">
        <v>3227</v>
      </c>
      <c r="B536" s="431" t="s">
        <v>3210</v>
      </c>
      <c r="C536" s="432">
        <v>0</v>
      </c>
      <c r="D536" s="432">
        <v>0</v>
      </c>
      <c r="E536" s="432">
        <v>0</v>
      </c>
      <c r="F536" s="432">
        <v>0</v>
      </c>
      <c r="G536" s="432">
        <v>457718.03</v>
      </c>
      <c r="H536" s="432">
        <v>0</v>
      </c>
      <c r="I536" s="432">
        <v>0</v>
      </c>
      <c r="J536" s="432">
        <v>0</v>
      </c>
      <c r="K536" s="432">
        <v>0</v>
      </c>
      <c r="L536" s="432">
        <v>0</v>
      </c>
      <c r="M536" s="432">
        <v>0</v>
      </c>
      <c r="N536" s="432">
        <v>0</v>
      </c>
      <c r="O536" s="432">
        <v>0</v>
      </c>
      <c r="P536" s="432">
        <v>0</v>
      </c>
      <c r="Q536" s="432">
        <v>0</v>
      </c>
      <c r="R536" s="432">
        <v>0</v>
      </c>
      <c r="S536" s="433">
        <v>457718.03</v>
      </c>
      <c r="T536" s="434">
        <v>3.9587942597759681E-4</v>
      </c>
    </row>
    <row r="537" spans="1:20" x14ac:dyDescent="0.35">
      <c r="A537" s="410" t="s">
        <v>3227</v>
      </c>
      <c r="B537" s="431" t="s">
        <v>3211</v>
      </c>
      <c r="C537" s="432">
        <v>59992.23</v>
      </c>
      <c r="D537" s="432">
        <v>0</v>
      </c>
      <c r="E537" s="432">
        <v>0</v>
      </c>
      <c r="F537" s="432">
        <v>0</v>
      </c>
      <c r="G537" s="432">
        <v>0</v>
      </c>
      <c r="H537" s="432">
        <v>0</v>
      </c>
      <c r="I537" s="432">
        <v>0</v>
      </c>
      <c r="J537" s="432">
        <v>0</v>
      </c>
      <c r="K537" s="432">
        <v>0</v>
      </c>
      <c r="L537" s="432">
        <v>0</v>
      </c>
      <c r="M537" s="432">
        <v>0</v>
      </c>
      <c r="N537" s="432">
        <v>0</v>
      </c>
      <c r="O537" s="432">
        <v>0</v>
      </c>
      <c r="P537" s="432">
        <v>0</v>
      </c>
      <c r="Q537" s="432">
        <v>0</v>
      </c>
      <c r="R537" s="432">
        <v>0</v>
      </c>
      <c r="S537" s="433">
        <v>59992.23</v>
      </c>
      <c r="T537" s="434">
        <v>5.1887162005647809E-5</v>
      </c>
    </row>
    <row r="538" spans="1:20" x14ac:dyDescent="0.35">
      <c r="A538" s="410" t="s">
        <v>3216</v>
      </c>
      <c r="B538" s="431" t="s">
        <v>3212</v>
      </c>
      <c r="C538" s="432">
        <v>0</v>
      </c>
      <c r="D538" s="432">
        <v>0</v>
      </c>
      <c r="E538" s="432">
        <v>0</v>
      </c>
      <c r="F538" s="432">
        <v>0</v>
      </c>
      <c r="G538" s="432">
        <v>0</v>
      </c>
      <c r="H538" s="432">
        <v>0</v>
      </c>
      <c r="I538" s="432">
        <v>0</v>
      </c>
      <c r="J538" s="432">
        <v>0</v>
      </c>
      <c r="K538" s="432">
        <v>0</v>
      </c>
      <c r="L538" s="432">
        <v>0</v>
      </c>
      <c r="M538" s="432">
        <v>0</v>
      </c>
      <c r="N538" s="432">
        <v>0</v>
      </c>
      <c r="O538" s="432">
        <v>0</v>
      </c>
      <c r="P538" s="432">
        <v>0</v>
      </c>
      <c r="Q538" s="432">
        <v>0</v>
      </c>
      <c r="R538" s="432">
        <v>0</v>
      </c>
      <c r="S538" s="433">
        <v>0</v>
      </c>
      <c r="T538" s="434">
        <v>0</v>
      </c>
    </row>
    <row r="539" spans="1:20" ht="15" thickBot="1" x14ac:dyDescent="0.4">
      <c r="A539" s="410"/>
      <c r="B539" s="435" t="s">
        <v>3213</v>
      </c>
      <c r="C539" s="436">
        <v>0</v>
      </c>
      <c r="D539" s="436">
        <v>0</v>
      </c>
      <c r="E539" s="436">
        <v>0</v>
      </c>
      <c r="F539" s="436">
        <v>0</v>
      </c>
      <c r="G539" s="436">
        <v>0</v>
      </c>
      <c r="H539" s="436">
        <v>0</v>
      </c>
      <c r="I539" s="436">
        <v>0</v>
      </c>
      <c r="J539" s="436">
        <v>0</v>
      </c>
      <c r="K539" s="436">
        <v>0</v>
      </c>
      <c r="L539" s="436">
        <v>0</v>
      </c>
      <c r="M539" s="436">
        <v>0</v>
      </c>
      <c r="N539" s="436">
        <v>0</v>
      </c>
      <c r="O539" s="436">
        <v>0</v>
      </c>
      <c r="P539" s="436">
        <v>0</v>
      </c>
      <c r="Q539" s="436">
        <v>0</v>
      </c>
      <c r="R539" s="436">
        <v>0</v>
      </c>
      <c r="S539" s="437">
        <v>0</v>
      </c>
      <c r="T539" s="438">
        <v>0</v>
      </c>
    </row>
    <row r="540" spans="1:20" x14ac:dyDescent="0.35">
      <c r="A540" s="426" t="s">
        <v>3228</v>
      </c>
      <c r="B540" s="427" t="s">
        <v>3324</v>
      </c>
      <c r="C540" s="432">
        <v>5731528.2300000014</v>
      </c>
      <c r="D540" s="432">
        <v>4064951.4099999997</v>
      </c>
      <c r="E540" s="432">
        <v>5407938.4699999997</v>
      </c>
      <c r="F540" s="432">
        <v>7233183.9000000004</v>
      </c>
      <c r="G540" s="432">
        <v>8728183.8300000001</v>
      </c>
      <c r="H540" s="432">
        <v>10615187.449999999</v>
      </c>
      <c r="I540" s="432">
        <v>14915437.459999997</v>
      </c>
      <c r="J540" s="432">
        <v>12905057.869999999</v>
      </c>
      <c r="K540" s="432">
        <v>10963870.93</v>
      </c>
      <c r="L540" s="432">
        <v>10041748.669999998</v>
      </c>
      <c r="M540" s="432">
        <v>11546850.410000002</v>
      </c>
      <c r="N540" s="432">
        <v>2727811.32</v>
      </c>
      <c r="O540" s="432">
        <v>2916352.6999999997</v>
      </c>
      <c r="P540" s="432">
        <v>0</v>
      </c>
      <c r="Q540" s="432">
        <v>0</v>
      </c>
      <c r="R540" s="432">
        <v>0</v>
      </c>
      <c r="S540" s="433">
        <v>107798102.64999998</v>
      </c>
      <c r="T540" s="434">
        <v>1.3781464157520264E-3</v>
      </c>
    </row>
    <row r="541" spans="1:20" x14ac:dyDescent="0.35">
      <c r="A541" s="410" t="s">
        <v>3228</v>
      </c>
      <c r="B541" s="431" t="s">
        <v>3209</v>
      </c>
      <c r="C541" s="432">
        <v>5731528.2300000014</v>
      </c>
      <c r="D541" s="432">
        <v>4064951.4099999997</v>
      </c>
      <c r="E541" s="432">
        <v>5407938.4699999997</v>
      </c>
      <c r="F541" s="432">
        <v>7233183.9000000004</v>
      </c>
      <c r="G541" s="432">
        <v>8728183.8300000001</v>
      </c>
      <c r="H541" s="432">
        <v>10615187.449999999</v>
      </c>
      <c r="I541" s="432">
        <v>14915437.459999997</v>
      </c>
      <c r="J541" s="432">
        <v>12905057.869999999</v>
      </c>
      <c r="K541" s="432">
        <v>10963870.93</v>
      </c>
      <c r="L541" s="432">
        <v>10041748.669999998</v>
      </c>
      <c r="M541" s="432">
        <v>11546850.410000002</v>
      </c>
      <c r="N541" s="432">
        <v>2727811.32</v>
      </c>
      <c r="O541" s="432">
        <v>2916352.6999999997</v>
      </c>
      <c r="P541" s="432">
        <v>0</v>
      </c>
      <c r="Q541" s="432">
        <v>0</v>
      </c>
      <c r="R541" s="432">
        <v>0</v>
      </c>
      <c r="S541" s="433">
        <v>107798102.64999998</v>
      </c>
      <c r="T541" s="434">
        <v>1</v>
      </c>
    </row>
    <row r="542" spans="1:20" x14ac:dyDescent="0.35">
      <c r="A542" s="410" t="s">
        <v>3228</v>
      </c>
      <c r="B542" s="431" t="s">
        <v>3210</v>
      </c>
      <c r="C542" s="432">
        <v>0</v>
      </c>
      <c r="D542" s="432">
        <v>0</v>
      </c>
      <c r="E542" s="432">
        <v>0</v>
      </c>
      <c r="F542" s="432">
        <v>0</v>
      </c>
      <c r="G542" s="432">
        <v>0</v>
      </c>
      <c r="H542" s="432">
        <v>0</v>
      </c>
      <c r="I542" s="432">
        <v>0</v>
      </c>
      <c r="J542" s="432">
        <v>0</v>
      </c>
      <c r="K542" s="432">
        <v>0</v>
      </c>
      <c r="L542" s="432">
        <v>0</v>
      </c>
      <c r="M542" s="432">
        <v>0</v>
      </c>
      <c r="N542" s="432">
        <v>0</v>
      </c>
      <c r="O542" s="432">
        <v>0</v>
      </c>
      <c r="P542" s="432">
        <v>0</v>
      </c>
      <c r="Q542" s="432">
        <v>0</v>
      </c>
      <c r="R542" s="432">
        <v>0</v>
      </c>
      <c r="S542" s="433">
        <v>0</v>
      </c>
      <c r="T542" s="434">
        <v>0</v>
      </c>
    </row>
    <row r="543" spans="1:20" x14ac:dyDescent="0.35">
      <c r="A543" s="410" t="s">
        <v>3228</v>
      </c>
      <c r="B543" s="431" t="s">
        <v>3211</v>
      </c>
      <c r="C543" s="432">
        <v>0</v>
      </c>
      <c r="D543" s="432">
        <v>0</v>
      </c>
      <c r="E543" s="432">
        <v>0</v>
      </c>
      <c r="F543" s="432">
        <v>0</v>
      </c>
      <c r="G543" s="432">
        <v>0</v>
      </c>
      <c r="H543" s="432">
        <v>0</v>
      </c>
      <c r="I543" s="432">
        <v>0</v>
      </c>
      <c r="J543" s="432">
        <v>0</v>
      </c>
      <c r="K543" s="432">
        <v>0</v>
      </c>
      <c r="L543" s="432">
        <v>0</v>
      </c>
      <c r="M543" s="432">
        <v>0</v>
      </c>
      <c r="N543" s="432">
        <v>0</v>
      </c>
      <c r="O543" s="432">
        <v>0</v>
      </c>
      <c r="P543" s="432">
        <v>0</v>
      </c>
      <c r="Q543" s="432">
        <v>0</v>
      </c>
      <c r="R543" s="432">
        <v>0</v>
      </c>
      <c r="S543" s="433">
        <v>0</v>
      </c>
      <c r="T543" s="434">
        <v>0</v>
      </c>
    </row>
    <row r="544" spans="1:20" x14ac:dyDescent="0.35">
      <c r="A544" s="410" t="s">
        <v>3216</v>
      </c>
      <c r="B544" s="431" t="s">
        <v>3212</v>
      </c>
      <c r="C544" s="432">
        <v>0</v>
      </c>
      <c r="D544" s="432">
        <v>0</v>
      </c>
      <c r="E544" s="432">
        <v>0</v>
      </c>
      <c r="F544" s="432">
        <v>0</v>
      </c>
      <c r="G544" s="432">
        <v>0</v>
      </c>
      <c r="H544" s="432">
        <v>0</v>
      </c>
      <c r="I544" s="432">
        <v>0</v>
      </c>
      <c r="J544" s="432">
        <v>0</v>
      </c>
      <c r="K544" s="432">
        <v>0</v>
      </c>
      <c r="L544" s="432">
        <v>0</v>
      </c>
      <c r="M544" s="432">
        <v>0</v>
      </c>
      <c r="N544" s="432">
        <v>0</v>
      </c>
      <c r="O544" s="432">
        <v>0</v>
      </c>
      <c r="P544" s="432">
        <v>0</v>
      </c>
      <c r="Q544" s="432">
        <v>0</v>
      </c>
      <c r="R544" s="432">
        <v>0</v>
      </c>
      <c r="S544" s="433">
        <v>0</v>
      </c>
      <c r="T544" s="434">
        <v>0</v>
      </c>
    </row>
    <row r="545" spans="1:20" ht="15" thickBot="1" x14ac:dyDescent="0.4">
      <c r="A545" s="439"/>
      <c r="B545" s="435" t="s">
        <v>3213</v>
      </c>
      <c r="C545" s="436">
        <v>0</v>
      </c>
      <c r="D545" s="436">
        <v>0</v>
      </c>
      <c r="E545" s="436">
        <v>0</v>
      </c>
      <c r="F545" s="436">
        <v>0</v>
      </c>
      <c r="G545" s="436">
        <v>0</v>
      </c>
      <c r="H545" s="436">
        <v>0</v>
      </c>
      <c r="I545" s="436">
        <v>0</v>
      </c>
      <c r="J545" s="436">
        <v>0</v>
      </c>
      <c r="K545" s="436">
        <v>0</v>
      </c>
      <c r="L545" s="436">
        <v>0</v>
      </c>
      <c r="M545" s="436">
        <v>0</v>
      </c>
      <c r="N545" s="436">
        <v>0</v>
      </c>
      <c r="O545" s="436">
        <v>0</v>
      </c>
      <c r="P545" s="436">
        <v>0</v>
      </c>
      <c r="Q545" s="436">
        <v>0</v>
      </c>
      <c r="R545" s="436">
        <v>0</v>
      </c>
      <c r="S545" s="437">
        <v>0</v>
      </c>
      <c r="T545" s="438">
        <v>0</v>
      </c>
    </row>
    <row r="546" spans="1:20" x14ac:dyDescent="0.35">
      <c r="A546" s="440" t="s">
        <v>91</v>
      </c>
      <c r="B546" s="441" t="s">
        <v>3324</v>
      </c>
      <c r="C546" s="433">
        <v>4943850721.5299768</v>
      </c>
      <c r="D546" s="433">
        <v>3762468332.1500015</v>
      </c>
      <c r="E546" s="433">
        <v>5061006742.2799978</v>
      </c>
      <c r="F546" s="433">
        <v>6244616606.3700209</v>
      </c>
      <c r="G546" s="433">
        <v>6868774279.68999</v>
      </c>
      <c r="H546" s="433">
        <v>7756832788.0600033</v>
      </c>
      <c r="I546" s="433">
        <v>8174117141.9899979</v>
      </c>
      <c r="J546" s="433">
        <v>7131858583.809989</v>
      </c>
      <c r="K546" s="433">
        <v>6226846127.9399843</v>
      </c>
      <c r="L546" s="433">
        <v>5466092477.4400015</v>
      </c>
      <c r="M546" s="433">
        <v>5187036154.6099977</v>
      </c>
      <c r="N546" s="433">
        <v>4671860574.5100021</v>
      </c>
      <c r="O546" s="433">
        <v>3429448269.1399989</v>
      </c>
      <c r="P546" s="433">
        <v>2990245824.7500029</v>
      </c>
      <c r="Q546" s="433">
        <v>304233240.1699999</v>
      </c>
      <c r="R546" s="433">
        <v>342080.44999999995</v>
      </c>
      <c r="S546" s="433">
        <v>78219629944.889969</v>
      </c>
      <c r="T546" s="434">
        <v>1</v>
      </c>
    </row>
    <row r="547" spans="1:20" x14ac:dyDescent="0.35">
      <c r="A547" s="442"/>
      <c r="B547" s="443" t="s">
        <v>3209</v>
      </c>
      <c r="C547" s="433">
        <v>4943299628.8899775</v>
      </c>
      <c r="D547" s="433">
        <v>3761337643.3600016</v>
      </c>
      <c r="E547" s="433">
        <v>5060138948.2399979</v>
      </c>
      <c r="F547" s="433">
        <v>6241771216.3200207</v>
      </c>
      <c r="G547" s="433">
        <v>6865644515.1099901</v>
      </c>
      <c r="H547" s="433">
        <v>7753158886.4500027</v>
      </c>
      <c r="I547" s="433">
        <v>8168485021.8599977</v>
      </c>
      <c r="J547" s="433">
        <v>7127623923.6899891</v>
      </c>
      <c r="K547" s="433">
        <v>6224444703.9999847</v>
      </c>
      <c r="L547" s="433">
        <v>5464680092.7300014</v>
      </c>
      <c r="M547" s="433">
        <v>5185798167.5699978</v>
      </c>
      <c r="N547" s="433">
        <v>4666025964.3200026</v>
      </c>
      <c r="O547" s="433">
        <v>3425659092.7799988</v>
      </c>
      <c r="P547" s="433">
        <v>2984374000.6600027</v>
      </c>
      <c r="Q547" s="433">
        <v>302573710.62999994</v>
      </c>
      <c r="R547" s="433">
        <v>342080.44999999995</v>
      </c>
      <c r="S547" s="433">
        <v>78175357597.059967</v>
      </c>
      <c r="T547" s="434">
        <v>0.99943399952337808</v>
      </c>
    </row>
    <row r="548" spans="1:20" x14ac:dyDescent="0.35">
      <c r="A548" s="442"/>
      <c r="B548" s="443" t="s">
        <v>3210</v>
      </c>
      <c r="C548" s="433">
        <v>366115.4</v>
      </c>
      <c r="D548" s="433">
        <v>1130688.79</v>
      </c>
      <c r="E548" s="433">
        <v>867794.04</v>
      </c>
      <c r="F548" s="433">
        <v>2673623.16</v>
      </c>
      <c r="G548" s="433">
        <v>2977331.49</v>
      </c>
      <c r="H548" s="433">
        <v>3524540.6799999997</v>
      </c>
      <c r="I548" s="433">
        <v>4918955.42</v>
      </c>
      <c r="J548" s="433">
        <v>4234660.1199999992</v>
      </c>
      <c r="K548" s="433">
        <v>2039670.04</v>
      </c>
      <c r="L548" s="433">
        <v>1033628.8500000001</v>
      </c>
      <c r="M548" s="433">
        <v>265477.03000000003</v>
      </c>
      <c r="N548" s="433">
        <v>5667403.2800000003</v>
      </c>
      <c r="O548" s="433">
        <v>3789176.3600000003</v>
      </c>
      <c r="P548" s="433">
        <v>4961630.53</v>
      </c>
      <c r="Q548" s="433">
        <v>903493.15</v>
      </c>
      <c r="R548" s="433">
        <v>0</v>
      </c>
      <c r="S548" s="433">
        <v>39354188.340000004</v>
      </c>
      <c r="T548" s="434">
        <v>5.0312419488211834E-4</v>
      </c>
    </row>
    <row r="549" spans="1:20" x14ac:dyDescent="0.35">
      <c r="A549" s="442"/>
      <c r="B549" s="443" t="s">
        <v>3211</v>
      </c>
      <c r="C549" s="433">
        <v>184977.24</v>
      </c>
      <c r="D549" s="433">
        <v>0</v>
      </c>
      <c r="E549" s="433">
        <v>0</v>
      </c>
      <c r="F549" s="433">
        <v>171766.89</v>
      </c>
      <c r="G549" s="433">
        <v>152433.09</v>
      </c>
      <c r="H549" s="433">
        <v>149360.93</v>
      </c>
      <c r="I549" s="433">
        <v>713164.71</v>
      </c>
      <c r="J549" s="433">
        <v>0</v>
      </c>
      <c r="K549" s="433">
        <v>361753.9</v>
      </c>
      <c r="L549" s="433">
        <v>378755.86</v>
      </c>
      <c r="M549" s="433">
        <v>972510.01</v>
      </c>
      <c r="N549" s="433">
        <v>167206.91</v>
      </c>
      <c r="O549" s="433">
        <v>0</v>
      </c>
      <c r="P549" s="433">
        <v>910193.56</v>
      </c>
      <c r="Q549" s="433">
        <v>756036.39</v>
      </c>
      <c r="R549" s="433">
        <v>0</v>
      </c>
      <c r="S549" s="433">
        <v>4918159.49</v>
      </c>
      <c r="T549" s="434">
        <v>6.2876281739828149E-5</v>
      </c>
    </row>
    <row r="550" spans="1:20" x14ac:dyDescent="0.35">
      <c r="A550" s="410" t="s">
        <v>3216</v>
      </c>
      <c r="B550" s="443" t="s">
        <v>3212</v>
      </c>
      <c r="C550" s="432">
        <v>0</v>
      </c>
      <c r="D550" s="432">
        <v>0</v>
      </c>
      <c r="E550" s="433">
        <v>0</v>
      </c>
      <c r="F550" s="433">
        <v>0</v>
      </c>
      <c r="G550" s="433">
        <v>0</v>
      </c>
      <c r="H550" s="433">
        <v>0</v>
      </c>
      <c r="I550" s="433">
        <v>0</v>
      </c>
      <c r="J550" s="433">
        <v>0</v>
      </c>
      <c r="K550" s="433">
        <v>0</v>
      </c>
      <c r="L550" s="433">
        <v>0</v>
      </c>
      <c r="M550" s="433">
        <v>0</v>
      </c>
      <c r="N550" s="433">
        <v>0</v>
      </c>
      <c r="O550" s="433">
        <v>0</v>
      </c>
      <c r="P550" s="433">
        <v>0</v>
      </c>
      <c r="Q550" s="433">
        <v>0</v>
      </c>
      <c r="R550" s="433">
        <v>0</v>
      </c>
      <c r="S550" s="433">
        <v>0</v>
      </c>
      <c r="T550" s="434">
        <v>0</v>
      </c>
    </row>
    <row r="551" spans="1:20" ht="15" thickBot="1" x14ac:dyDescent="0.4">
      <c r="A551" s="439"/>
      <c r="B551" s="444" t="s">
        <v>3213</v>
      </c>
      <c r="C551" s="436">
        <v>0</v>
      </c>
      <c r="D551" s="436">
        <v>0</v>
      </c>
      <c r="E551" s="437">
        <v>0</v>
      </c>
      <c r="F551" s="437">
        <v>0</v>
      </c>
      <c r="G551" s="437">
        <v>0</v>
      </c>
      <c r="H551" s="437">
        <v>0</v>
      </c>
      <c r="I551" s="437">
        <v>0</v>
      </c>
      <c r="J551" s="437">
        <v>0</v>
      </c>
      <c r="K551" s="437">
        <v>0</v>
      </c>
      <c r="L551" s="437">
        <v>0</v>
      </c>
      <c r="M551" s="437">
        <v>0</v>
      </c>
      <c r="N551" s="437">
        <v>0</v>
      </c>
      <c r="O551" s="437">
        <v>0</v>
      </c>
      <c r="P551" s="437">
        <v>0</v>
      </c>
      <c r="Q551" s="437">
        <v>0</v>
      </c>
      <c r="R551" s="437">
        <v>0</v>
      </c>
      <c r="S551" s="437">
        <v>0</v>
      </c>
      <c r="T551" s="438">
        <v>0</v>
      </c>
    </row>
    <row r="552" spans="1:20" x14ac:dyDescent="0.35">
      <c r="T552" s="240"/>
    </row>
    <row r="553" spans="1:20" x14ac:dyDescent="0.35">
      <c r="A553" s="501" t="s">
        <v>3476</v>
      </c>
      <c r="B553" s="501"/>
      <c r="C553" s="501"/>
      <c r="D553" s="501"/>
      <c r="E553" s="501"/>
      <c r="F553" s="501"/>
      <c r="G553" s="501"/>
      <c r="H553" s="501"/>
      <c r="I553" s="501"/>
      <c r="J553" s="501"/>
      <c r="K553" s="501"/>
      <c r="L553" s="501"/>
      <c r="M553" s="501"/>
      <c r="N553" s="501"/>
      <c r="O553" s="501"/>
      <c r="P553" s="501"/>
      <c r="Q553" s="501"/>
      <c r="R553" s="501"/>
      <c r="S553" s="501"/>
      <c r="T553" s="501"/>
    </row>
    <row r="554" spans="1:20" x14ac:dyDescent="0.35">
      <c r="A554" s="501" t="s">
        <v>3477</v>
      </c>
      <c r="B554" s="501"/>
      <c r="C554" s="501"/>
      <c r="D554" s="501"/>
      <c r="E554" s="501"/>
      <c r="F554" s="501"/>
      <c r="G554" s="501"/>
      <c r="H554" s="501"/>
      <c r="I554" s="501"/>
      <c r="J554" s="501"/>
      <c r="K554" s="501"/>
      <c r="L554" s="501"/>
      <c r="M554" s="501"/>
      <c r="N554" s="501"/>
      <c r="O554" s="501"/>
      <c r="P554" s="501"/>
      <c r="Q554" s="501"/>
      <c r="R554" s="501"/>
      <c r="S554" s="501"/>
      <c r="T554" s="501"/>
    </row>
    <row r="555" spans="1:20" x14ac:dyDescent="0.35">
      <c r="A555" s="501" t="s">
        <v>3478</v>
      </c>
      <c r="B555" s="501"/>
      <c r="C555" s="501"/>
      <c r="D555" s="501"/>
      <c r="E555" s="501"/>
      <c r="F555" s="501"/>
      <c r="G555" s="501"/>
      <c r="H555" s="501"/>
      <c r="I555" s="501"/>
      <c r="J555" s="501"/>
      <c r="K555" s="501"/>
      <c r="L555" s="501"/>
      <c r="M555" s="501"/>
      <c r="N555" s="501"/>
      <c r="O555" s="501"/>
      <c r="P555" s="501"/>
      <c r="Q555" s="501"/>
      <c r="R555" s="501"/>
      <c r="S555" s="501"/>
      <c r="T555" s="501"/>
    </row>
    <row r="556" spans="1:20" x14ac:dyDescent="0.35">
      <c r="A556" s="240"/>
      <c r="B556" s="240"/>
      <c r="C556" s="240"/>
      <c r="D556" s="240"/>
      <c r="E556" s="240"/>
      <c r="F556" s="240"/>
      <c r="G556" s="240"/>
      <c r="H556" s="240"/>
      <c r="I556" s="240"/>
      <c r="J556" s="240"/>
      <c r="K556" s="240"/>
      <c r="L556" s="240"/>
      <c r="M556" s="240"/>
      <c r="N556" s="240"/>
      <c r="O556" s="240"/>
      <c r="P556" s="240"/>
      <c r="Q556" s="240"/>
      <c r="R556" s="240"/>
      <c r="S556" s="240"/>
      <c r="T556" s="240"/>
    </row>
    <row r="557" spans="1:20" ht="18.5" x14ac:dyDescent="0.45">
      <c r="A557" s="506" t="s">
        <v>3327</v>
      </c>
      <c r="B557" s="506"/>
      <c r="C557" s="506"/>
      <c r="D557" s="284"/>
      <c r="E557" s="284"/>
      <c r="F557" s="284"/>
      <c r="G557" s="284"/>
      <c r="H557" s="284"/>
      <c r="I557" s="284"/>
      <c r="J557" s="284"/>
      <c r="K557" s="284"/>
      <c r="L557" s="284"/>
      <c r="M557" s="284"/>
      <c r="N557" s="284"/>
      <c r="O557" s="284"/>
      <c r="P557" s="284"/>
      <c r="Q557" s="284"/>
      <c r="R557" s="284"/>
      <c r="S557" s="284"/>
      <c r="T557" s="240"/>
    </row>
    <row r="558" spans="1:20" x14ac:dyDescent="0.35">
      <c r="R558" s="240"/>
      <c r="T558" s="240"/>
    </row>
    <row r="559" spans="1:20" x14ac:dyDescent="0.35">
      <c r="R559" s="240"/>
      <c r="T559" s="240"/>
    </row>
    <row r="560" spans="1:20" x14ac:dyDescent="0.35">
      <c r="A560" s="508" t="s">
        <v>3328</v>
      </c>
      <c r="B560" s="508"/>
      <c r="C560" s="508"/>
      <c r="D560" s="508"/>
      <c r="E560" s="508"/>
      <c r="F560" s="508"/>
      <c r="G560" s="508"/>
      <c r="H560" s="508"/>
      <c r="I560" s="508"/>
      <c r="J560" s="508"/>
      <c r="K560" s="508"/>
      <c r="L560" s="508"/>
      <c r="M560" s="508"/>
      <c r="N560" s="508"/>
      <c r="O560" s="508"/>
      <c r="P560" s="508"/>
      <c r="Q560" s="508"/>
      <c r="R560" s="508"/>
      <c r="S560" s="508"/>
      <c r="T560" s="240"/>
    </row>
    <row r="561" spans="1:20" x14ac:dyDescent="0.35">
      <c r="A561" s="445" t="s">
        <v>3329</v>
      </c>
      <c r="B561" s="446" t="s">
        <v>3264</v>
      </c>
      <c r="C561" s="446" t="s">
        <v>3265</v>
      </c>
      <c r="D561" s="446" t="s">
        <v>3266</v>
      </c>
      <c r="E561" s="446" t="s">
        <v>3267</v>
      </c>
      <c r="F561" s="446" t="s">
        <v>3268</v>
      </c>
      <c r="G561" s="446" t="s">
        <v>3269</v>
      </c>
      <c r="H561" s="446" t="s">
        <v>3270</v>
      </c>
      <c r="I561" s="446" t="s">
        <v>3271</v>
      </c>
      <c r="J561" s="446" t="s">
        <v>3272</v>
      </c>
      <c r="K561" s="446" t="s">
        <v>3273</v>
      </c>
      <c r="L561" s="446" t="s">
        <v>3274</v>
      </c>
      <c r="M561" s="446" t="s">
        <v>3275</v>
      </c>
      <c r="N561" s="446" t="s">
        <v>3276</v>
      </c>
      <c r="O561" s="446" t="s">
        <v>3277</v>
      </c>
      <c r="P561" s="446" t="s">
        <v>3278</v>
      </c>
      <c r="Q561" s="446" t="s">
        <v>3322</v>
      </c>
      <c r="R561" s="446" t="s">
        <v>91</v>
      </c>
      <c r="S561" s="446" t="s">
        <v>3330</v>
      </c>
      <c r="T561" s="240"/>
    </row>
    <row r="562" spans="1:20" x14ac:dyDescent="0.35">
      <c r="A562" s="181" t="s">
        <v>3231</v>
      </c>
      <c r="B562" s="447">
        <v>32035288.530000031</v>
      </c>
      <c r="C562" s="447">
        <v>23502198.489999995</v>
      </c>
      <c r="D562" s="447">
        <v>24271492.819999997</v>
      </c>
      <c r="E562" s="447">
        <v>28687352.809999999</v>
      </c>
      <c r="F562" s="447">
        <v>30165903.660000004</v>
      </c>
      <c r="G562" s="447">
        <v>26886657.069999993</v>
      </c>
      <c r="H562" s="447">
        <v>12559049.25</v>
      </c>
      <c r="I562" s="447">
        <v>7599550.54</v>
      </c>
      <c r="J562" s="447">
        <v>7553476.9200000009</v>
      </c>
      <c r="K562" s="447">
        <v>7800515.3600000013</v>
      </c>
      <c r="L562" s="447">
        <v>2585286.3000000003</v>
      </c>
      <c r="M562" s="447">
        <v>3911703.3099999996</v>
      </c>
      <c r="N562" s="447">
        <v>8184229.5200000005</v>
      </c>
      <c r="O562" s="447">
        <v>1313676.1800000002</v>
      </c>
      <c r="P562" s="448">
        <v>1389485.62</v>
      </c>
      <c r="Q562" s="448">
        <v>0</v>
      </c>
      <c r="R562" s="449">
        <v>218445866.38000005</v>
      </c>
      <c r="S562" s="397">
        <v>2.7927243651485862E-3</v>
      </c>
      <c r="T562" s="240"/>
    </row>
    <row r="563" spans="1:20" x14ac:dyDescent="0.35">
      <c r="A563" s="181" t="s">
        <v>3331</v>
      </c>
      <c r="B563" s="447">
        <v>9125980.6999999974</v>
      </c>
      <c r="C563" s="447">
        <v>12370242.330000002</v>
      </c>
      <c r="D563" s="447">
        <v>15717323.339999996</v>
      </c>
      <c r="E563" s="447">
        <v>22570636.029999997</v>
      </c>
      <c r="F563" s="447">
        <v>29561890.199999992</v>
      </c>
      <c r="G563" s="447">
        <v>28672480.710000005</v>
      </c>
      <c r="H563" s="447">
        <v>31140450.720000014</v>
      </c>
      <c r="I563" s="447">
        <v>22882559.820000015</v>
      </c>
      <c r="J563" s="447">
        <v>17122004.339999996</v>
      </c>
      <c r="K563" s="447">
        <v>17158472.98</v>
      </c>
      <c r="L563" s="447">
        <v>11843546.469999997</v>
      </c>
      <c r="M563" s="447">
        <v>9690167.3800000008</v>
      </c>
      <c r="N563" s="447">
        <v>8814564.3099999987</v>
      </c>
      <c r="O563" s="447">
        <v>10794678.91</v>
      </c>
      <c r="P563" s="448">
        <v>3660638.0599999996</v>
      </c>
      <c r="Q563" s="450">
        <v>0</v>
      </c>
      <c r="R563" s="449">
        <v>251125636.30000001</v>
      </c>
      <c r="S563" s="397">
        <v>3.2105193603821952E-3</v>
      </c>
      <c r="T563" s="240"/>
    </row>
    <row r="564" spans="1:20" x14ac:dyDescent="0.35">
      <c r="A564" s="181" t="s">
        <v>3332</v>
      </c>
      <c r="B564" s="447">
        <v>20225542.479999989</v>
      </c>
      <c r="C564" s="447">
        <v>19783294.149999999</v>
      </c>
      <c r="D564" s="447">
        <v>31174056.860000018</v>
      </c>
      <c r="E564" s="447">
        <v>42794298.160000004</v>
      </c>
      <c r="F564" s="447">
        <v>51839264.200000003</v>
      </c>
      <c r="G564" s="447">
        <v>60952923.020000011</v>
      </c>
      <c r="H564" s="447">
        <v>63116811.269999988</v>
      </c>
      <c r="I564" s="447">
        <v>46715590.189999968</v>
      </c>
      <c r="J564" s="447">
        <v>32692755.729999997</v>
      </c>
      <c r="K564" s="447">
        <v>29835156.989999995</v>
      </c>
      <c r="L564" s="447">
        <v>25356115.370000008</v>
      </c>
      <c r="M564" s="447">
        <v>24954906.229999993</v>
      </c>
      <c r="N564" s="447">
        <v>23851133.669999994</v>
      </c>
      <c r="O564" s="447">
        <v>17113830.729999997</v>
      </c>
      <c r="P564" s="447">
        <v>3535813.71</v>
      </c>
      <c r="Q564" s="450">
        <v>0</v>
      </c>
      <c r="R564" s="449">
        <v>493941492.76000011</v>
      </c>
      <c r="S564" s="397">
        <v>6.3148022191872981E-3</v>
      </c>
      <c r="T564" s="240"/>
    </row>
    <row r="565" spans="1:20" x14ac:dyDescent="0.35">
      <c r="A565" s="181" t="s">
        <v>3333</v>
      </c>
      <c r="B565" s="447">
        <v>64151768.600000046</v>
      </c>
      <c r="C565" s="447">
        <v>75666346.36999999</v>
      </c>
      <c r="D565" s="447">
        <v>118179214.57000007</v>
      </c>
      <c r="E565" s="447">
        <v>153896202.05000007</v>
      </c>
      <c r="F565" s="447">
        <v>183173943.34999996</v>
      </c>
      <c r="G565" s="447">
        <v>197820264.73999986</v>
      </c>
      <c r="H565" s="447">
        <v>222104268.25000009</v>
      </c>
      <c r="I565" s="447">
        <v>193138434.55999991</v>
      </c>
      <c r="J565" s="447">
        <v>145884119.6400001</v>
      </c>
      <c r="K565" s="447">
        <v>141765807.38000003</v>
      </c>
      <c r="L565" s="447">
        <v>119019046.90000004</v>
      </c>
      <c r="M565" s="447">
        <v>97089352.400000006</v>
      </c>
      <c r="N565" s="447">
        <v>79328172.549999997</v>
      </c>
      <c r="O565" s="447">
        <v>79786130.87999998</v>
      </c>
      <c r="P565" s="447">
        <v>11169721.110000001</v>
      </c>
      <c r="Q565" s="450">
        <v>0</v>
      </c>
      <c r="R565" s="449">
        <v>1882172793.3500001</v>
      </c>
      <c r="S565" s="397">
        <v>2.4062665531351855E-2</v>
      </c>
      <c r="T565" s="240"/>
    </row>
    <row r="566" spans="1:20" x14ac:dyDescent="0.35">
      <c r="A566" s="181" t="s">
        <v>3334</v>
      </c>
      <c r="B566" s="447">
        <v>204010898.47999999</v>
      </c>
      <c r="C566" s="447">
        <v>197587341.4799999</v>
      </c>
      <c r="D566" s="447">
        <v>327363606.10999978</v>
      </c>
      <c r="E566" s="447">
        <v>415068263.47999954</v>
      </c>
      <c r="F566" s="447">
        <v>473981264.11999953</v>
      </c>
      <c r="G566" s="447">
        <v>584899411.7899996</v>
      </c>
      <c r="H566" s="447">
        <v>603848552.3700006</v>
      </c>
      <c r="I566" s="447">
        <v>535323298.21999973</v>
      </c>
      <c r="J566" s="447">
        <v>446257331.09999996</v>
      </c>
      <c r="K566" s="447">
        <v>367056191.67000014</v>
      </c>
      <c r="L566" s="447">
        <v>373727964.61000013</v>
      </c>
      <c r="M566" s="447">
        <v>310917614.29999995</v>
      </c>
      <c r="N566" s="447">
        <v>247193297.26000002</v>
      </c>
      <c r="O566" s="447">
        <v>199608487.11999997</v>
      </c>
      <c r="P566" s="447">
        <v>18183806.84</v>
      </c>
      <c r="Q566" s="450">
        <v>0</v>
      </c>
      <c r="R566" s="449">
        <v>5305027328.9499989</v>
      </c>
      <c r="S566" s="397">
        <v>6.7822199270025765E-2</v>
      </c>
      <c r="T566" s="240"/>
    </row>
    <row r="567" spans="1:20" x14ac:dyDescent="0.35">
      <c r="A567" s="181" t="s">
        <v>3335</v>
      </c>
      <c r="B567" s="447">
        <v>437381786.69</v>
      </c>
      <c r="C567" s="447">
        <v>395624676.47000051</v>
      </c>
      <c r="D567" s="447">
        <v>601750398.11000013</v>
      </c>
      <c r="E567" s="447">
        <v>782559188.20000005</v>
      </c>
      <c r="F567" s="447">
        <v>940802024.55999982</v>
      </c>
      <c r="G567" s="447">
        <v>1108030376.1600018</v>
      </c>
      <c r="H567" s="447">
        <v>1184008172.7299976</v>
      </c>
      <c r="I567" s="447">
        <v>1004672101.1800021</v>
      </c>
      <c r="J567" s="447">
        <v>913763537.15999901</v>
      </c>
      <c r="K567" s="447">
        <v>822297344.38999975</v>
      </c>
      <c r="L567" s="447">
        <v>828370943.77999961</v>
      </c>
      <c r="M567" s="447">
        <v>734969196.08000076</v>
      </c>
      <c r="N567" s="447">
        <v>570651858.21999967</v>
      </c>
      <c r="O567" s="447">
        <v>517971598.08000028</v>
      </c>
      <c r="P567" s="447">
        <v>62169071.339999996</v>
      </c>
      <c r="Q567" s="450">
        <v>0</v>
      </c>
      <c r="R567" s="449">
        <v>10905022273.15</v>
      </c>
      <c r="S567" s="397">
        <v>0.13941541631983165</v>
      </c>
      <c r="T567" s="240"/>
    </row>
    <row r="568" spans="1:20" x14ac:dyDescent="0.35">
      <c r="A568" s="181" t="s">
        <v>3336</v>
      </c>
      <c r="B568" s="447">
        <v>4176919456.0499873</v>
      </c>
      <c r="C568" s="447">
        <v>3037934232.8599963</v>
      </c>
      <c r="D568" s="447">
        <v>3942550650.4699907</v>
      </c>
      <c r="E568" s="447">
        <v>4799040665.6400108</v>
      </c>
      <c r="F568" s="447">
        <v>5159249989.6000175</v>
      </c>
      <c r="G568" s="447">
        <v>5749570674.5699911</v>
      </c>
      <c r="H568" s="447">
        <v>6057339837.3999777</v>
      </c>
      <c r="I568" s="447">
        <v>5321527049.2999687</v>
      </c>
      <c r="J568" s="447">
        <v>4663572903.0499859</v>
      </c>
      <c r="K568" s="447">
        <v>4080178988.6700048</v>
      </c>
      <c r="L568" s="447">
        <v>3826133251.1799951</v>
      </c>
      <c r="M568" s="447">
        <v>3490327634.8100014</v>
      </c>
      <c r="N568" s="447">
        <v>2491425013.6099992</v>
      </c>
      <c r="O568" s="447">
        <v>2163657422.8500009</v>
      </c>
      <c r="P568" s="447">
        <v>204124703.48999989</v>
      </c>
      <c r="Q568" s="447">
        <v>342080.44999999995</v>
      </c>
      <c r="R568" s="449">
        <v>59163894553.999924</v>
      </c>
      <c r="S568" s="397">
        <v>0.75638167293407266</v>
      </c>
      <c r="T568" s="240"/>
    </row>
    <row r="569" spans="1:20" x14ac:dyDescent="0.35">
      <c r="A569" s="451" t="s">
        <v>91</v>
      </c>
      <c r="B569" s="452">
        <v>4943850721.5299873</v>
      </c>
      <c r="C569" s="452">
        <v>3762468332.1499968</v>
      </c>
      <c r="D569" s="452">
        <v>5061006742.2799911</v>
      </c>
      <c r="E569" s="452">
        <v>6244616606.3700104</v>
      </c>
      <c r="F569" s="452">
        <v>6868774279.6900167</v>
      </c>
      <c r="G569" s="452">
        <v>7756832788.0599918</v>
      </c>
      <c r="H569" s="452">
        <v>8174117141.9899759</v>
      </c>
      <c r="I569" s="452">
        <v>7131858583.8099709</v>
      </c>
      <c r="J569" s="452">
        <v>6226846127.9399853</v>
      </c>
      <c r="K569" s="452">
        <v>5466092477.4400043</v>
      </c>
      <c r="L569" s="452">
        <v>5187036154.6099949</v>
      </c>
      <c r="M569" s="452">
        <v>4671860574.5100021</v>
      </c>
      <c r="N569" s="452">
        <v>3429448269.1399989</v>
      </c>
      <c r="O569" s="452">
        <v>2990245824.750001</v>
      </c>
      <c r="P569" s="452">
        <v>304233240.1699999</v>
      </c>
      <c r="Q569" s="452">
        <v>342080.44999999995</v>
      </c>
      <c r="R569" s="452">
        <v>78219629944.889923</v>
      </c>
      <c r="S569" s="453">
        <v>1</v>
      </c>
      <c r="T569" s="240"/>
    </row>
    <row r="570" spans="1:20" x14ac:dyDescent="0.35">
      <c r="B570" s="371"/>
      <c r="C570" s="371"/>
      <c r="D570" s="371"/>
      <c r="E570" s="371"/>
      <c r="F570" s="371"/>
      <c r="G570" s="371"/>
      <c r="H570" s="371"/>
      <c r="I570" s="371"/>
      <c r="J570" s="371"/>
      <c r="K570" s="371"/>
      <c r="L570" s="371"/>
      <c r="M570" s="371"/>
      <c r="N570" s="371"/>
      <c r="R570" s="240"/>
      <c r="T570" s="240"/>
    </row>
    <row r="571" spans="1:20" x14ac:dyDescent="0.35">
      <c r="A571" s="501" t="s">
        <v>3479</v>
      </c>
      <c r="B571" s="501"/>
      <c r="C571" s="501"/>
      <c r="D571" s="501"/>
      <c r="E571" s="501"/>
      <c r="F571" s="501"/>
      <c r="G571" s="501"/>
      <c r="H571" s="501"/>
      <c r="I571" s="501"/>
      <c r="J571" s="501"/>
      <c r="K571" s="501"/>
      <c r="L571" s="501"/>
      <c r="M571" s="501"/>
      <c r="N571" s="501"/>
      <c r="O571" s="501"/>
      <c r="P571" s="501"/>
      <c r="Q571" s="501"/>
      <c r="R571" s="501"/>
      <c r="S571" s="501"/>
      <c r="T571" s="240"/>
    </row>
    <row r="572" spans="1:20" ht="14.5" customHeight="1" x14ac:dyDescent="0.35">
      <c r="A572" s="507" t="s">
        <v>3480</v>
      </c>
      <c r="B572" s="507"/>
      <c r="C572" s="507"/>
      <c r="D572" s="507"/>
      <c r="E572" s="507"/>
      <c r="F572" s="507"/>
      <c r="G572" s="507"/>
      <c r="H572" s="507"/>
      <c r="I572" s="507"/>
      <c r="J572" s="507"/>
      <c r="K572" s="507"/>
      <c r="L572" s="507"/>
      <c r="M572" s="507"/>
      <c r="N572" s="507"/>
      <c r="O572" s="507"/>
      <c r="P572" s="507"/>
      <c r="Q572" s="507"/>
      <c r="R572" s="507"/>
      <c r="S572" s="507"/>
      <c r="T572" s="240"/>
    </row>
    <row r="573" spans="1:20" x14ac:dyDescent="0.35">
      <c r="A573" s="501" t="s">
        <v>3481</v>
      </c>
      <c r="B573" s="501"/>
      <c r="C573" s="501"/>
      <c r="D573" s="501"/>
      <c r="E573" s="501"/>
      <c r="F573" s="501"/>
      <c r="G573" s="501"/>
      <c r="H573" s="501"/>
      <c r="I573" s="501"/>
      <c r="J573" s="501"/>
      <c r="K573" s="501"/>
      <c r="L573" s="501"/>
      <c r="M573" s="501"/>
      <c r="N573" s="501"/>
      <c r="O573" s="501"/>
      <c r="P573" s="501"/>
      <c r="Q573" s="501"/>
      <c r="R573" s="501"/>
      <c r="S573" s="501"/>
      <c r="T573" s="240"/>
    </row>
  </sheetData>
  <mergeCells count="44">
    <mergeCell ref="A572:S572"/>
    <mergeCell ref="A573:S573"/>
    <mergeCell ref="A553:T553"/>
    <mergeCell ref="A554:T554"/>
    <mergeCell ref="A555:T555"/>
    <mergeCell ref="A557:C557"/>
    <mergeCell ref="A560:S560"/>
    <mergeCell ref="A571:S571"/>
    <mergeCell ref="A466:T466"/>
    <mergeCell ref="A345:I345"/>
    <mergeCell ref="A346:I346"/>
    <mergeCell ref="A347:I347"/>
    <mergeCell ref="A348:I348"/>
    <mergeCell ref="A349:I349"/>
    <mergeCell ref="A350:I350"/>
    <mergeCell ref="A411:I411"/>
    <mergeCell ref="A412:I412"/>
    <mergeCell ref="A413:I413"/>
    <mergeCell ref="A414:I414"/>
    <mergeCell ref="A465:C465"/>
    <mergeCell ref="A344:I344"/>
    <mergeCell ref="A179:G179"/>
    <mergeCell ref="A180:E180"/>
    <mergeCell ref="A292:B292"/>
    <mergeCell ref="A293:B293"/>
    <mergeCell ref="A294:B294"/>
    <mergeCell ref="A295:B295"/>
    <mergeCell ref="A296:B296"/>
    <mergeCell ref="A297:B297"/>
    <mergeCell ref="A298:B298"/>
    <mergeCell ref="A299:B299"/>
    <mergeCell ref="A301:I302"/>
    <mergeCell ref="A177:E177"/>
    <mergeCell ref="A5:G7"/>
    <mergeCell ref="A9:G11"/>
    <mergeCell ref="A13:G15"/>
    <mergeCell ref="A17:G19"/>
    <mergeCell ref="A57:C57"/>
    <mergeCell ref="A110:G110"/>
    <mergeCell ref="A111:G111"/>
    <mergeCell ref="A112:G112"/>
    <mergeCell ref="A136:F136"/>
    <mergeCell ref="A151:B151"/>
    <mergeCell ref="A155:B155"/>
  </mergeCells>
  <conditionalFormatting sqref="D196:E204">
    <cfRule type="cellIs" dxfId="2" priority="2" stopIfTrue="1" operator="equal">
      <formula>"PASS"</formula>
    </cfRule>
    <cfRule type="cellIs" dxfId="1" priority="3" stopIfTrue="1" operator="equal">
      <formula>"FAIL"</formula>
    </cfRule>
  </conditionalFormatting>
  <conditionalFormatting sqref="F139:F144">
    <cfRule type="containsText" dxfId="0" priority="1" operator="containsText" text="WARNING">
      <formula>NOT(ISERROR(SEARCH("WARNING",F139)))</formula>
    </cfRule>
  </conditionalFormatting>
  <pageMargins left="0.7" right="0.7" top="0.75" bottom="0.75" header="0.3" footer="0.3"/>
  <pageSetup paperSize="9" orientation="portrait" r:id="rId1"/>
  <ignoredErrors>
    <ignoredError sqref="B60"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509" t="s">
        <v>1469</v>
      </c>
      <c r="B1" s="509"/>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Shao, Jiayi</cp:lastModifiedBy>
  <cp:lastPrinted>2024-07-08T08:36:51Z</cp:lastPrinted>
  <dcterms:created xsi:type="dcterms:W3CDTF">2016-04-21T08:07:20Z</dcterms:created>
  <dcterms:modified xsi:type="dcterms:W3CDTF">2025-06-13T20:51:29Z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