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313528\AppData\Local\Microsoft\Windows\INetCache\Content.Outlook\XSVW3D2Z\"/>
    </mc:Choice>
  </mc:AlternateContent>
  <xr:revisionPtr revIDLastSave="0" documentId="13_ncr:1_{F46027A6-2D17-4AFD-A834-9A40AE26E6A5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DF 17 leverage" sheetId="1" r:id="rId1"/>
    <sheet name="DF 18 leverage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29" i="2"/>
  <c r="D27" i="2"/>
  <c r="D19" i="2"/>
  <c r="D11" i="2"/>
  <c r="D10" i="2"/>
  <c r="D7" i="2"/>
  <c r="D6" i="2" s="1"/>
  <c r="C3" i="1"/>
  <c r="C9" i="1" l="1"/>
  <c r="C8" i="1" l="1"/>
  <c r="D24" i="2"/>
  <c r="C6" i="1"/>
  <c r="D17" i="2"/>
  <c r="D28" i="2" l="1"/>
  <c r="C10" i="1"/>
  <c r="D8" i="2" l="1"/>
  <c r="D32" i="2" s="1"/>
  <c r="D34" i="2" s="1"/>
</calcChain>
</file>

<file path=xl/sharedStrings.xml><?xml version="1.0" encoding="utf-8"?>
<sst xmlns="http://schemas.openxmlformats.org/spreadsheetml/2006/main" count="50" uniqueCount="43">
  <si>
    <t>Sr. No.</t>
  </si>
  <si>
    <t xml:space="preserve"> Particulars</t>
  </si>
  <si>
    <t>Rs. in 000’s</t>
  </si>
  <si>
    <t xml:space="preserve">Total consolidated assets as per published financial statements </t>
  </si>
  <si>
    <t xml:space="preserve">Adjustment for investments in banking, financial, insurance or commercial entities that are consolidated for accounting purposes but outside the scope of regulatory consolidation </t>
  </si>
  <si>
    <t>-</t>
  </si>
  <si>
    <t xml:space="preserve">Adjustment for fiduciary assets recognised on the balance sheet pursuant to the operative accounting framework but excluded from the leverage ratio exposure measure </t>
  </si>
  <si>
    <t xml:space="preserve">Adjustments for derivative financial instruments </t>
  </si>
  <si>
    <t xml:space="preserve">Adjustment for securities financing transactions (i.e. repos and similar secured lending) </t>
  </si>
  <si>
    <t xml:space="preserve">Adjustment for off-balance sheet items (i.e. conversion to credit equivalent amounts of off- balance sheet exposures) </t>
  </si>
  <si>
    <t xml:space="preserve">Other adjustments </t>
  </si>
  <si>
    <t>Leverage ratio exposure</t>
  </si>
  <si>
    <t>No.</t>
  </si>
  <si>
    <t>Leverage ratio framework</t>
  </si>
  <si>
    <t>On-balance sheet exposures</t>
  </si>
  <si>
    <t xml:space="preserve">On-balance sheet items (excluding derivatives and SFTs, but including collateral) </t>
  </si>
  <si>
    <t xml:space="preserve">(Asset amounts deducted in determining Basel III Tier 1 capital) </t>
  </si>
  <si>
    <t>Derivative exposures</t>
  </si>
  <si>
    <t xml:space="preserve">Replacement cost associated with all derivatives transactions (i.e. net of eligible cash variation margin) </t>
  </si>
  <si>
    <t xml:space="preserve">Add-on amounts for PFE associated with all derivatives transactions </t>
  </si>
  <si>
    <t xml:space="preserve">Gross-up for derivatives collateral provided where deducted from the balance sheet assets pursuant to the operative accounting framework </t>
  </si>
  <si>
    <t xml:space="preserve">(Deductions of receivables assets for cash variation margin provided in derivatives transactions) </t>
  </si>
  <si>
    <t xml:space="preserve">(Exempted CCP leg of client-cleared trade exposures) </t>
  </si>
  <si>
    <t xml:space="preserve">Adjusted effective notional amount of written credit derivatives </t>
  </si>
  <si>
    <t xml:space="preserve">(Adjusted effective notional offsets and add-on deductions for written credit derivatives) </t>
  </si>
  <si>
    <t>Securities financing transaction exposures</t>
  </si>
  <si>
    <t xml:space="preserve">Gross SFT assets (with no recognition of netting), after adjusting for sale accounting transactions </t>
  </si>
  <si>
    <t xml:space="preserve">(Netted amounts of cash payables and cash receivables of gross SFT assets) </t>
  </si>
  <si>
    <t xml:space="preserve">CCR exposure for SFT assets </t>
  </si>
  <si>
    <t xml:space="preserve">Agent transaction exposures </t>
  </si>
  <si>
    <t>Other off-balance sheet exposures</t>
  </si>
  <si>
    <t>Off-balance sheet exposure at gross notional amount</t>
  </si>
  <si>
    <t xml:space="preserve">(Adjustments for conversion to credit equivalent amounts) </t>
  </si>
  <si>
    <t xml:space="preserve">Off-balance sheet items (sum of lines 17 and 18) </t>
  </si>
  <si>
    <t>Capital and total exposures</t>
  </si>
  <si>
    <t xml:space="preserve">Tier 1 capital </t>
  </si>
  <si>
    <t xml:space="preserve">Total exposures (sum of lines 3, 11, 16 and 19) </t>
  </si>
  <si>
    <t>Leverage ratio</t>
  </si>
  <si>
    <t>Basel III leverage ratio</t>
  </si>
  <si>
    <r>
      <t>Total on-balance sheet exposures</t>
    </r>
    <r>
      <rPr>
        <sz val="11"/>
        <color rgb="FF000000"/>
        <rFont val="Calibri"/>
        <family val="2"/>
        <scheme val="minor"/>
      </rPr>
      <t xml:space="preserve"> (excluding derivatives and SFTs) (sum of lines 1 and 2)</t>
    </r>
    <r>
      <rPr>
        <sz val="11"/>
        <color theme="1"/>
        <rFont val="Calibri"/>
        <family val="2"/>
        <scheme val="minor"/>
      </rPr>
      <t xml:space="preserve"> </t>
    </r>
  </si>
  <si>
    <t xml:space="preserve">Total derivative exposures (sum of lines 4 to 10) </t>
  </si>
  <si>
    <t xml:space="preserve">Total securities financing transaction exposures (sum of lines 12 to 15) </t>
  </si>
  <si>
    <r>
      <t xml:space="preserve">a)      </t>
    </r>
    <r>
      <rPr>
        <b/>
        <sz val="11"/>
        <color rgb="FF000000"/>
        <rFont val="Calibri"/>
        <family val="2"/>
        <scheme val="minor"/>
      </rPr>
      <t>Table DF 17- Summary comparison of accounting assets vs. leverage ratio exposure measure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</si>
</sst>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32">
    <xf numFmtId="0" fontId="0" fillId="0" borderId="0" xfId="0"/>
    <xf numFmtId="165" fontId="0" fillId="0" borderId="0" xfId="1" applyNumberFormat="1" applyFont="1"/>
    <xf numFmtId="0" fontId="0" fillId="0" borderId="0" xfId="0" applyAlignment="1">
      <alignment vertical="center"/>
    </xf>
    <xf numFmtId="165" fontId="0" fillId="0" borderId="0" xfId="1" quotePrefix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6" fontId="0" fillId="0" borderId="2" xfId="1" applyNumberFormat="1" applyFont="1" applyBorder="1" applyAlignment="1">
      <alignment horizontal="right" vertical="center"/>
    </xf>
    <xf numFmtId="165" fontId="0" fillId="0" borderId="2" xfId="1" applyNumberFormat="1" applyFont="1" applyBorder="1" applyAlignment="1">
      <alignment horizontal="right" vertical="center"/>
    </xf>
    <xf numFmtId="165" fontId="2" fillId="0" borderId="2" xfId="1" applyNumberFormat="1" applyFont="1" applyFill="1" applyBorder="1" applyAlignment="1">
      <alignment horizontal="right" vertical="center"/>
    </xf>
    <xf numFmtId="165" fontId="4" fillId="0" borderId="5" xfId="1" applyNumberFormat="1" applyFont="1" applyFill="1" applyBorder="1" applyAlignment="1">
      <alignment vertical="center"/>
    </xf>
    <xf numFmtId="165" fontId="0" fillId="0" borderId="2" xfId="1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65" fontId="0" fillId="0" borderId="6" xfId="1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0" fillId="0" borderId="7" xfId="1" applyFont="1" applyFill="1" applyBorder="1" applyAlignment="1">
      <alignment vertical="center"/>
    </xf>
    <xf numFmtId="164" fontId="0" fillId="0" borderId="6" xfId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5" fontId="2" fillId="0" borderId="2" xfId="1" applyNumberFormat="1" applyFont="1" applyBorder="1" applyAlignment="1">
      <alignment horizontal="right" vertical="center"/>
    </xf>
    <xf numFmtId="164" fontId="2" fillId="0" borderId="2" xfId="1" applyFont="1" applyBorder="1" applyAlignment="1">
      <alignment horizontal="right" vertical="center"/>
    </xf>
    <xf numFmtId="165" fontId="4" fillId="0" borderId="2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indent="2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</cellXfs>
  <cellStyles count="11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4" xfId="8" xr:uid="{00000000-0005-0000-0000-000008000000}"/>
    <cellStyle name="Note 2" xfId="9" xr:uid="{00000000-0005-0000-0000-000009000000}"/>
    <cellStyle name="Note 3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CCOUNTS\2%20Returns\5.%20Quarterly\RBI\Leaverage%20Ratio\2025-26\3%20Dec%2025\Data\Dos%20December%202025_CONFIDENTIAL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CCOUNTS\2%20Returns\5.%20Quarterly\RBI\Leaverage%20Ratio\2025-26\3%20Dec%2025\Final%20Leverage%20Ratio%20Master%20File%2031122025%20CONFIDENT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variance"/>
      <sheetName val="PLvariance"/>
      <sheetName val="BS"/>
      <sheetName val="Cash Flow"/>
      <sheetName val="CF workings"/>
      <sheetName val="P&amp;L"/>
      <sheetName val="Sch 1-2"/>
      <sheetName val="Sch 3-5"/>
      <sheetName val="Sch 6-7"/>
      <sheetName val="Sch 8"/>
      <sheetName val="Sch 9"/>
      <sheetName val="Sch 10-11"/>
      <sheetName val="Sch 12"/>
      <sheetName val="Sch 13-15"/>
      <sheetName val="Sch 16-17"/>
      <sheetName val="Data Sheet"/>
      <sheetName val="IND"/>
      <sheetName val="Data"/>
      <sheetName val="DSB1"/>
      <sheetName val="TRIALBAL"/>
      <sheetName val="BSHEET"/>
      <sheetName val="PROFIT_LOSS"/>
      <sheetName val="BNSGLCXT-06.01.2026"/>
      <sheetName val="Mumbai"/>
      <sheetName val="Delhi"/>
      <sheetName val="Mumbai reco"/>
      <sheetName val="Delhi reco"/>
      <sheetName val="SCM FO reco"/>
      <sheetName val="Financial Trend"/>
      <sheetName val="DSB3"/>
      <sheetName val="DSB4_MAIN"/>
      <sheetName val="DSB4_SEC 6"/>
      <sheetName val="Comm,exch,brokerage"/>
      <sheetName val="PIVOT"/>
      <sheetName val="B.Sheet"/>
      <sheetName val="Mocatta FO B.sheet_OBI"/>
      <sheetName val="Mocatta BO B.sheet_OBI"/>
      <sheetName val="PnL"/>
      <sheetName val="mocatta FO Pnl"/>
      <sheetName val="mocatta BO Pnl"/>
      <sheetName val="Conso India"/>
      <sheetName val="DSBRATIOS"/>
      <sheetName val="segment_BS"/>
      <sheetName val="segment"/>
      <sheetName val="Ratios"/>
      <sheetName val="Variance Anlaysis ROR"/>
      <sheetName val="MANUAL ENTRIES 20-21"/>
      <sheetName val="Manual Entries- May 2022"/>
      <sheetName val="segment_P&amp;L"/>
      <sheetName val="Net PSL for Sch 9B"/>
      <sheetName val="Sheet1"/>
      <sheetName val="Variance Analysis ALE"/>
      <sheetName val="Derivative Turnover"/>
      <sheetName val="TAF-Dec-20"/>
      <sheetName val="IRS"/>
      <sheetName val="IRS K2"/>
      <sheetName val="DEAF"/>
      <sheetName val="Final"/>
      <sheetName val="Import Collection"/>
      <sheetName val="export collection"/>
      <sheetName val="Saving"/>
      <sheetName val="Ageing"/>
      <sheetName val="Rates"/>
      <sheetName val="Rev Repo Int"/>
      <sheetName val="Forex VAR"/>
      <sheetName val="BNSGL VS PSGL"/>
      <sheetName val="OBI_B.sheet Conso"/>
      <sheetName val="APAC TB"/>
      <sheetName val="Memo mapping"/>
      <sheetName val="ccy Mapping"/>
      <sheetName val="Schedule map"/>
      <sheetName val="Version 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99">
          <cell r="E99">
            <v>213995.53322619462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reco with DSB I"/>
      <sheetName val="Variance Analysis Leverage Rati"/>
      <sheetName val="Version Control"/>
    </sheetNames>
    <sheetDataSet>
      <sheetData sheetId="0">
        <row r="20">
          <cell r="D20">
            <v>2121.9698322619465</v>
          </cell>
        </row>
        <row r="30">
          <cell r="B30">
            <v>87.424228799999995</v>
          </cell>
          <cell r="D30">
            <v>43.712114399999997</v>
          </cell>
        </row>
        <row r="36">
          <cell r="C36">
            <v>0</v>
          </cell>
          <cell r="D36">
            <v>0</v>
          </cell>
        </row>
        <row r="58">
          <cell r="C58">
            <v>0</v>
          </cell>
        </row>
        <row r="86">
          <cell r="B86">
            <v>17.985499999999998</v>
          </cell>
        </row>
        <row r="87">
          <cell r="B87">
            <v>0</v>
          </cell>
        </row>
        <row r="91">
          <cell r="B91">
            <v>1786.3509000000004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C10"/>
  <sheetViews>
    <sheetView workbookViewId="0">
      <selection activeCell="C3" sqref="C3"/>
    </sheetView>
  </sheetViews>
  <sheetFormatPr defaultColWidth="9.08984375" defaultRowHeight="14.5" x14ac:dyDescent="0.35"/>
  <cols>
    <col min="1" max="1" width="9.08984375" style="27"/>
    <col min="2" max="2" width="88.26953125" customWidth="1"/>
    <col min="3" max="3" width="15.08984375" style="1" bestFit="1" customWidth="1"/>
  </cols>
  <sheetData>
    <row r="1" spans="1:3" x14ac:dyDescent="0.35">
      <c r="B1" s="28" t="s">
        <v>42</v>
      </c>
    </row>
    <row r="2" spans="1:3" x14ac:dyDescent="0.35">
      <c r="A2" s="29" t="s">
        <v>0</v>
      </c>
      <c r="B2" s="29" t="s">
        <v>1</v>
      </c>
      <c r="C2" s="24" t="s">
        <v>2</v>
      </c>
    </row>
    <row r="3" spans="1:3" x14ac:dyDescent="0.35">
      <c r="A3" s="30">
        <v>1</v>
      </c>
      <c r="B3" s="8" t="s">
        <v>3</v>
      </c>
      <c r="C3" s="13">
        <f>ROUND(+[1]DSB1!$E$99*100,0)</f>
        <v>21399553</v>
      </c>
    </row>
    <row r="4" spans="1:3" ht="29" x14ac:dyDescent="0.35">
      <c r="A4" s="30">
        <v>2</v>
      </c>
      <c r="B4" s="31" t="s">
        <v>4</v>
      </c>
      <c r="C4" s="10" t="s">
        <v>5</v>
      </c>
    </row>
    <row r="5" spans="1:3" ht="29" x14ac:dyDescent="0.35">
      <c r="A5" s="30">
        <v>3</v>
      </c>
      <c r="B5" s="31" t="s">
        <v>6</v>
      </c>
      <c r="C5" s="10" t="s">
        <v>5</v>
      </c>
    </row>
    <row r="6" spans="1:3" x14ac:dyDescent="0.35">
      <c r="A6" s="30">
        <v>4</v>
      </c>
      <c r="B6" s="8" t="s">
        <v>7</v>
      </c>
      <c r="C6" s="10">
        <f>+'DF 18 leverage'!D11</f>
        <v>0</v>
      </c>
    </row>
    <row r="7" spans="1:3" x14ac:dyDescent="0.35">
      <c r="A7" s="30">
        <v>5</v>
      </c>
      <c r="B7" s="8" t="s">
        <v>8</v>
      </c>
      <c r="C7" s="10">
        <v>0</v>
      </c>
    </row>
    <row r="8" spans="1:3" ht="29" x14ac:dyDescent="0.35">
      <c r="A8" s="30">
        <v>6</v>
      </c>
      <c r="B8" s="31" t="s">
        <v>9</v>
      </c>
      <c r="C8" s="10">
        <f>+'DF 18 leverage'!D29</f>
        <v>437121.14399999997</v>
      </c>
    </row>
    <row r="9" spans="1:3" x14ac:dyDescent="0.35">
      <c r="A9" s="30">
        <v>7</v>
      </c>
      <c r="B9" s="8" t="s">
        <v>10</v>
      </c>
      <c r="C9" s="10">
        <f>+'DF 18 leverage'!D7</f>
        <v>-179854.99999999997</v>
      </c>
    </row>
    <row r="10" spans="1:3" x14ac:dyDescent="0.35">
      <c r="A10" s="29">
        <v>8</v>
      </c>
      <c r="B10" s="21" t="s">
        <v>11</v>
      </c>
      <c r="C10" s="22">
        <f>SUM(C3:C9)</f>
        <v>21656819.144000001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3:D34"/>
  <sheetViews>
    <sheetView tabSelected="1" zoomScale="64" workbookViewId="0"/>
  </sheetViews>
  <sheetFormatPr defaultColWidth="9.08984375" defaultRowHeight="14.5" x14ac:dyDescent="0.35"/>
  <cols>
    <col min="3" max="3" width="135" bestFit="1" customWidth="1"/>
    <col min="4" max="4" width="15.08984375" style="1" bestFit="1" customWidth="1"/>
  </cols>
  <sheetData>
    <row r="3" spans="2:4" x14ac:dyDescent="0.35">
      <c r="B3" s="2"/>
      <c r="C3" s="2"/>
      <c r="D3" s="3"/>
    </row>
    <row r="4" spans="2:4" x14ac:dyDescent="0.35">
      <c r="B4" s="4" t="s">
        <v>12</v>
      </c>
      <c r="C4" s="4" t="s">
        <v>13</v>
      </c>
      <c r="D4" s="24" t="s">
        <v>2</v>
      </c>
    </row>
    <row r="5" spans="2:4" x14ac:dyDescent="0.35">
      <c r="B5" s="5" t="s">
        <v>14</v>
      </c>
      <c r="C5" s="6"/>
      <c r="D5" s="7"/>
    </row>
    <row r="6" spans="2:4" x14ac:dyDescent="0.35">
      <c r="B6" s="8">
        <v>1</v>
      </c>
      <c r="C6" s="8" t="s">
        <v>15</v>
      </c>
      <c r="D6" s="9">
        <f>ROUND(([2]Sheet2!$D$20*10000-D7),0)</f>
        <v>21399553</v>
      </c>
    </row>
    <row r="7" spans="2:4" x14ac:dyDescent="0.35">
      <c r="B7" s="8">
        <v>2</v>
      </c>
      <c r="C7" s="8" t="s">
        <v>16</v>
      </c>
      <c r="D7" s="10">
        <f>-1*([2]Sheet2!$B$86*10000-[2]Sheet2!$B$87*10000)</f>
        <v>-179854.99999999997</v>
      </c>
    </row>
    <row r="8" spans="2:4" x14ac:dyDescent="0.35">
      <c r="B8" s="8">
        <v>3</v>
      </c>
      <c r="C8" s="21" t="s">
        <v>39</v>
      </c>
      <c r="D8" s="11">
        <f>SUM(D6:D7)</f>
        <v>21219698</v>
      </c>
    </row>
    <row r="9" spans="2:4" x14ac:dyDescent="0.35">
      <c r="B9" s="5" t="s">
        <v>17</v>
      </c>
      <c r="C9" s="6"/>
      <c r="D9" s="12"/>
    </row>
    <row r="10" spans="2:4" x14ac:dyDescent="0.35">
      <c r="B10" s="8">
        <v>4</v>
      </c>
      <c r="C10" s="8" t="s">
        <v>18</v>
      </c>
      <c r="D10" s="13">
        <f>+[2]Sheet2!$C$36*10000</f>
        <v>0</v>
      </c>
    </row>
    <row r="11" spans="2:4" x14ac:dyDescent="0.35">
      <c r="B11" s="8">
        <v>5</v>
      </c>
      <c r="C11" s="8" t="s">
        <v>19</v>
      </c>
      <c r="D11" s="13">
        <f>+[2]Sheet2!$D$36*10000</f>
        <v>0</v>
      </c>
    </row>
    <row r="12" spans="2:4" x14ac:dyDescent="0.35">
      <c r="B12" s="8">
        <v>6</v>
      </c>
      <c r="C12" s="8" t="s">
        <v>20</v>
      </c>
      <c r="D12" s="13" t="s">
        <v>5</v>
      </c>
    </row>
    <row r="13" spans="2:4" x14ac:dyDescent="0.35">
      <c r="B13" s="8">
        <v>7</v>
      </c>
      <c r="C13" s="8" t="s">
        <v>21</v>
      </c>
      <c r="D13" s="13" t="s">
        <v>5</v>
      </c>
    </row>
    <row r="14" spans="2:4" x14ac:dyDescent="0.35">
      <c r="B14" s="8">
        <v>8</v>
      </c>
      <c r="C14" s="8" t="s">
        <v>22</v>
      </c>
      <c r="D14" s="13" t="s">
        <v>5</v>
      </c>
    </row>
    <row r="15" spans="2:4" x14ac:dyDescent="0.35">
      <c r="B15" s="8">
        <v>9</v>
      </c>
      <c r="C15" s="8" t="s">
        <v>23</v>
      </c>
      <c r="D15" s="13" t="s">
        <v>5</v>
      </c>
    </row>
    <row r="16" spans="2:4" x14ac:dyDescent="0.35">
      <c r="B16" s="8">
        <v>10</v>
      </c>
      <c r="C16" s="8" t="s">
        <v>24</v>
      </c>
      <c r="D16" s="13" t="s">
        <v>5</v>
      </c>
    </row>
    <row r="17" spans="2:4" x14ac:dyDescent="0.35">
      <c r="B17" s="8">
        <v>11</v>
      </c>
      <c r="C17" s="21" t="s">
        <v>40</v>
      </c>
      <c r="D17" s="13">
        <f>SUM(D10:D16)</f>
        <v>0</v>
      </c>
    </row>
    <row r="18" spans="2:4" x14ac:dyDescent="0.35">
      <c r="B18" s="5" t="s">
        <v>25</v>
      </c>
      <c r="C18" s="6"/>
      <c r="D18" s="12"/>
    </row>
    <row r="19" spans="2:4" x14ac:dyDescent="0.35">
      <c r="B19" s="14">
        <v>12</v>
      </c>
      <c r="C19" s="14" t="s">
        <v>26</v>
      </c>
      <c r="D19" s="15">
        <f>[2]Sheet2!$C$58*10000</f>
        <v>0</v>
      </c>
    </row>
    <row r="20" spans="2:4" x14ac:dyDescent="0.35">
      <c r="B20" s="16"/>
      <c r="C20" s="16"/>
      <c r="D20" s="17"/>
    </row>
    <row r="21" spans="2:4" x14ac:dyDescent="0.35">
      <c r="B21" s="8">
        <v>13</v>
      </c>
      <c r="C21" s="8" t="s">
        <v>27</v>
      </c>
      <c r="D21" s="18">
        <v>0</v>
      </c>
    </row>
    <row r="22" spans="2:4" x14ac:dyDescent="0.35">
      <c r="B22" s="8">
        <v>14</v>
      </c>
      <c r="C22" s="8" t="s">
        <v>28</v>
      </c>
      <c r="D22" s="18">
        <v>0</v>
      </c>
    </row>
    <row r="23" spans="2:4" x14ac:dyDescent="0.35">
      <c r="B23" s="8">
        <v>15</v>
      </c>
      <c r="C23" s="8" t="s">
        <v>29</v>
      </c>
      <c r="D23" s="18">
        <v>0</v>
      </c>
    </row>
    <row r="24" spans="2:4" x14ac:dyDescent="0.35">
      <c r="B24" s="14">
        <v>16</v>
      </c>
      <c r="C24" s="25" t="s">
        <v>41</v>
      </c>
      <c r="D24" s="19">
        <f>SUM(D19:D23)</f>
        <v>0</v>
      </c>
    </row>
    <row r="25" spans="2:4" x14ac:dyDescent="0.35">
      <c r="B25" s="16"/>
      <c r="C25" s="26"/>
      <c r="D25" s="20"/>
    </row>
    <row r="26" spans="2:4" x14ac:dyDescent="0.35">
      <c r="B26" s="5" t="s">
        <v>30</v>
      </c>
      <c r="C26" s="6"/>
      <c r="D26" s="12"/>
    </row>
    <row r="27" spans="2:4" x14ac:dyDescent="0.35">
      <c r="B27" s="8">
        <v>17</v>
      </c>
      <c r="C27" s="8" t="s">
        <v>31</v>
      </c>
      <c r="D27" s="13">
        <f>+[2]Sheet2!$B$30*10000</f>
        <v>874242.28799999994</v>
      </c>
    </row>
    <row r="28" spans="2:4" x14ac:dyDescent="0.35">
      <c r="B28" s="8">
        <v>18</v>
      </c>
      <c r="C28" s="8" t="s">
        <v>32</v>
      </c>
      <c r="D28" s="13">
        <f>-(D27-D29)</f>
        <v>-437121.14399999997</v>
      </c>
    </row>
    <row r="29" spans="2:4" x14ac:dyDescent="0.35">
      <c r="B29" s="8">
        <v>19</v>
      </c>
      <c r="C29" s="21" t="s">
        <v>33</v>
      </c>
      <c r="D29" s="11">
        <f>+[2]Sheet2!$D$30*10000</f>
        <v>437121.14399999997</v>
      </c>
    </row>
    <row r="30" spans="2:4" x14ac:dyDescent="0.35">
      <c r="B30" s="5" t="s">
        <v>34</v>
      </c>
      <c r="C30" s="6"/>
      <c r="D30" s="12"/>
    </row>
    <row r="31" spans="2:4" x14ac:dyDescent="0.35">
      <c r="B31" s="8">
        <v>20</v>
      </c>
      <c r="C31" s="21" t="s">
        <v>35</v>
      </c>
      <c r="D31" s="22">
        <f>+[2]Sheet2!$B$91*10000</f>
        <v>17863509.000000004</v>
      </c>
    </row>
    <row r="32" spans="2:4" x14ac:dyDescent="0.35">
      <c r="B32" s="8">
        <v>21</v>
      </c>
      <c r="C32" s="21" t="s">
        <v>36</v>
      </c>
      <c r="D32" s="22">
        <f>+D8+D17+D24+D29</f>
        <v>21656819.144000001</v>
      </c>
    </row>
    <row r="33" spans="2:4" x14ac:dyDescent="0.35">
      <c r="B33" s="5" t="s">
        <v>37</v>
      </c>
      <c r="C33" s="6"/>
      <c r="D33" s="7"/>
    </row>
    <row r="34" spans="2:4" x14ac:dyDescent="0.35">
      <c r="B34" s="8">
        <v>22</v>
      </c>
      <c r="C34" s="21" t="s">
        <v>38</v>
      </c>
      <c r="D34" s="23">
        <f>+D31/D32%</f>
        <v>82.484453885967227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DF 17 leverage</vt:lpstr>
      <vt:lpstr>DF 18 leverage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Nauman Deshmukh</dc:creator>
  <cp:lastModifiedBy>Jain, Yash</cp:lastModifiedBy>
  <dcterms:created xsi:type="dcterms:W3CDTF">2020-07-10T09:28:56Z</dcterms:created>
  <dcterms:modified xsi:type="dcterms:W3CDTF">2026-01-23T09:49:54Z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