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755" windowHeight="8730" activeTab="1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D31" i="2" l="1"/>
  <c r="D29" i="2"/>
  <c r="C8" i="1" s="1"/>
  <c r="D19" i="2"/>
  <c r="D24" i="2" s="1"/>
  <c r="D11" i="2"/>
  <c r="C6" i="1" s="1"/>
  <c r="D10" i="2"/>
  <c r="D17" i="2" s="1"/>
  <c r="D7" i="2"/>
  <c r="C9" i="1" s="1"/>
  <c r="C3" i="1"/>
  <c r="D28" i="2" l="1"/>
  <c r="D6" i="2"/>
  <c r="D8" i="2" s="1"/>
  <c r="D32" i="2" s="1"/>
  <c r="D34" i="2" s="1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<sst xmlns="http://schemas.openxmlformats.org/spreadsheetml/2006/main" count="50" uniqueCount="43">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</sst>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 vertical="center" indent="2"/>
    </xf>
    <xf numFmtId="164" fontId="0" fillId="0" borderId="2" xfId="1" applyNumberFormat="1" applyFont="1" applyFill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164" fontId="0" fillId="0" borderId="0" xfId="1" quotePrefix="1" applyNumberFormat="1" applyFont="1" applyBorder="1" applyAlignment="1">
      <alignment horizontal="right" vertical="center"/>
    </xf>
    <xf numFmtId="0" fontId="0" fillId="0" borderId="0" xfId="0" applyFont="1"/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165" fontId="0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/>
    </xf>
    <xf numFmtId="164" fontId="0" fillId="0" borderId="0" xfId="0" applyNumberFormat="1" applyFont="1"/>
    <xf numFmtId="164" fontId="5" fillId="0" borderId="5" xfId="1" applyNumberFormat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2" fillId="0" borderId="7" xfId="1" applyNumberFormat="1" applyFont="1" applyFill="1" applyBorder="1" applyAlignment="1">
      <alignment vertical="center"/>
    </xf>
    <xf numFmtId="43" fontId="2" fillId="0" borderId="2" xfId="1" applyNumberFormat="1" applyFont="1" applyBorder="1" applyAlignment="1">
      <alignment horizontal="right" vertical="center"/>
    </xf>
  </cellXfs>
  <cellStyles count="11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2 2" xfId="6"/>
    <cellStyle name="Normal 3" xfId="7"/>
    <cellStyle name="Normal 4" xfId="8"/>
    <cellStyle name="Note 2" xfId="9"/>
    <cellStyle name="Not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OUNTS\DOS-RETURN\Dos%20returns%202019-20\3.%20June%2019\Dos%20June%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OUNTS\2%20Returns\5.%20Quarterly\RBI\Leaverage%20Ratio\2019-20\June%202019\working%20of%20new%20format%20Ju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P&amp;L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DSB1"/>
      <sheetName val="DSB4_MAIN"/>
      <sheetName val="DSB4_SEC 6"/>
      <sheetName val="Mumbai"/>
      <sheetName val="Delhi"/>
      <sheetName val="Mumbai reco"/>
      <sheetName val="Delhi reco"/>
      <sheetName val="SCM FO reco"/>
      <sheetName val="TRIALBAL"/>
      <sheetName val="BSHEET"/>
      <sheetName val="MANUAL ENTRIES 17-18"/>
      <sheetName val="DSBRATIOS"/>
      <sheetName val="segment_P&amp;L"/>
      <sheetName val="segment_BS"/>
      <sheetName val="segment"/>
      <sheetName val="Ratios"/>
      <sheetName val="PROFIT_LOSS"/>
      <sheetName val="DSB3"/>
      <sheetName val="MANUAL ENTRIES 18-19"/>
      <sheetName val="Net PSL for Sch 9B"/>
      <sheetName val="Dos June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E13">
            <v>10.27</v>
          </cell>
        </row>
        <row r="99">
          <cell r="E99">
            <v>645502.24974987993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Sheet3"/>
    </sheetNames>
    <sheetDataSet>
      <sheetData sheetId="0">
        <row r="20">
          <cell r="D20">
            <v>6315.6511392000302</v>
          </cell>
        </row>
        <row r="30">
          <cell r="D30">
            <v>2478.8808820434242</v>
          </cell>
        </row>
        <row r="36">
          <cell r="C36">
            <v>79.842261113769553</v>
          </cell>
          <cell r="D36">
            <v>262.66841061938089</v>
          </cell>
        </row>
        <row r="58">
          <cell r="C58">
            <v>0</v>
          </cell>
        </row>
        <row r="86">
          <cell r="B86">
            <v>59.529097184999998</v>
          </cell>
        </row>
        <row r="87">
          <cell r="B87">
            <v>0</v>
          </cell>
        </row>
        <row r="91">
          <cell r="B91">
            <v>1676.8661028149997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10"/>
  <sheetViews>
    <sheetView workbookViewId="0">
      <selection activeCell="B8" sqref="B8"/>
    </sheetView>
  </sheetViews>
  <sheetFormatPr defaultRowHeight="15" x14ac:dyDescent="0.25"/>
  <cols>
    <col min="1" max="1" width="9.140625" style="1"/>
    <col min="2" max="2" width="88.28515625" customWidth="1"/>
    <col min="3" max="3" width="15.140625" style="2" bestFit="1" customWidth="1"/>
  </cols>
  <sheetData>
    <row r="1" spans="1:3" x14ac:dyDescent="0.25">
      <c r="A1" s="3"/>
      <c r="B1" s="4" t="s">
        <v>39</v>
      </c>
    </row>
    <row r="2" spans="1:3" x14ac:dyDescent="0.25">
      <c r="A2" s="9" t="s">
        <v>0</v>
      </c>
      <c r="B2" s="9" t="s">
        <v>1</v>
      </c>
      <c r="C2" s="10" t="s">
        <v>2</v>
      </c>
    </row>
    <row r="3" spans="1:3" x14ac:dyDescent="0.25">
      <c r="A3" s="11">
        <v>1</v>
      </c>
      <c r="B3" s="12" t="s">
        <v>3</v>
      </c>
      <c r="C3" s="5">
        <f>+[1]DSB1!$E$99*100</f>
        <v>64550224.974987991</v>
      </c>
    </row>
    <row r="4" spans="1:3" ht="30" x14ac:dyDescent="0.25">
      <c r="A4" s="11">
        <v>2</v>
      </c>
      <c r="B4" s="13" t="s">
        <v>4</v>
      </c>
      <c r="C4" s="6" t="s">
        <v>5</v>
      </c>
    </row>
    <row r="5" spans="1:3" ht="30" x14ac:dyDescent="0.25">
      <c r="A5" s="11">
        <v>3</v>
      </c>
      <c r="B5" s="13" t="s">
        <v>6</v>
      </c>
      <c r="C5" s="6" t="s">
        <v>5</v>
      </c>
    </row>
    <row r="6" spans="1:3" x14ac:dyDescent="0.25">
      <c r="A6" s="11">
        <v>4</v>
      </c>
      <c r="B6" s="12" t="s">
        <v>7</v>
      </c>
      <c r="C6" s="6">
        <f>+'DF 18 leverage'!D11</f>
        <v>2626684.1061938088</v>
      </c>
    </row>
    <row r="7" spans="1:3" x14ac:dyDescent="0.25">
      <c r="A7" s="11">
        <v>5</v>
      </c>
      <c r="B7" s="12" t="s">
        <v>8</v>
      </c>
      <c r="C7" s="6"/>
    </row>
    <row r="8" spans="1:3" ht="30" x14ac:dyDescent="0.25">
      <c r="A8" s="11">
        <v>6</v>
      </c>
      <c r="B8" s="13" t="s">
        <v>9</v>
      </c>
      <c r="C8" s="6">
        <f>+'DF 18 leverage'!D29</f>
        <v>24788808.820434242</v>
      </c>
    </row>
    <row r="9" spans="1:3" x14ac:dyDescent="0.25">
      <c r="A9" s="11">
        <v>7</v>
      </c>
      <c r="B9" s="12" t="s">
        <v>10</v>
      </c>
      <c r="C9" s="6">
        <f>+'DF 18 leverage'!D7+0.5</f>
        <v>-595290.47184999997</v>
      </c>
    </row>
    <row r="10" spans="1:3" x14ac:dyDescent="0.25">
      <c r="A10" s="9">
        <v>8</v>
      </c>
      <c r="B10" s="7" t="s">
        <v>11</v>
      </c>
      <c r="C10" s="8">
        <f>SUM(C3:C9)</f>
        <v>91370427.429766044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E34"/>
  <sheetViews>
    <sheetView tabSelected="1" topLeftCell="B1" workbookViewId="0">
      <selection activeCell="C26" sqref="C26"/>
    </sheetView>
  </sheetViews>
  <sheetFormatPr defaultRowHeight="15" x14ac:dyDescent="0.25"/>
  <cols>
    <col min="1" max="2" width="9.140625" style="16"/>
    <col min="3" max="3" width="135" style="16" bestFit="1" customWidth="1"/>
    <col min="4" max="4" width="15.140625" style="2" bestFit="1" customWidth="1"/>
    <col min="5" max="5" width="10.7109375" style="16" bestFit="1" customWidth="1"/>
    <col min="6" max="16384" width="9.140625" style="16"/>
  </cols>
  <sheetData>
    <row r="3" spans="2:5" s="16" customFormat="1" x14ac:dyDescent="0.25">
      <c r="B3" s="14"/>
      <c r="C3" s="14"/>
      <c r="D3" s="15"/>
    </row>
    <row r="4" spans="2:5" s="16" customFormat="1" x14ac:dyDescent="0.25">
      <c r="B4" s="17" t="s">
        <v>12</v>
      </c>
      <c r="C4" s="17" t="s">
        <v>13</v>
      </c>
      <c r="D4" s="10" t="s">
        <v>2</v>
      </c>
    </row>
    <row r="5" spans="2:5" s="16" customFormat="1" x14ac:dyDescent="0.25">
      <c r="B5" s="18" t="s">
        <v>14</v>
      </c>
      <c r="C5" s="19"/>
      <c r="D5" s="20"/>
    </row>
    <row r="6" spans="2:5" s="16" customFormat="1" x14ac:dyDescent="0.25">
      <c r="B6" s="12">
        <v>1</v>
      </c>
      <c r="C6" s="12" t="s">
        <v>15</v>
      </c>
      <c r="D6" s="21">
        <f>ROUND(([2]Sheet2!$D$20*10000-D7),0)+1</f>
        <v>63751803</v>
      </c>
    </row>
    <row r="7" spans="2:5" s="16" customFormat="1" x14ac:dyDescent="0.25">
      <c r="B7" s="12">
        <v>2</v>
      </c>
      <c r="C7" s="12" t="s">
        <v>16</v>
      </c>
      <c r="D7" s="6">
        <f>-1*([2]Sheet2!$B$86*10000-[2]Sheet2!$B$87*10000)</f>
        <v>-595290.97184999997</v>
      </c>
    </row>
    <row r="8" spans="2:5" s="16" customFormat="1" x14ac:dyDescent="0.25">
      <c r="B8" s="12">
        <v>3</v>
      </c>
      <c r="C8" s="7" t="s">
        <v>40</v>
      </c>
      <c r="D8" s="22">
        <f>SUM(D6:D7)</f>
        <v>63156512.02815</v>
      </c>
      <c r="E8" s="23"/>
    </row>
    <row r="9" spans="2:5" s="16" customFormat="1" x14ac:dyDescent="0.25">
      <c r="B9" s="18" t="s">
        <v>17</v>
      </c>
      <c r="C9" s="19"/>
      <c r="D9" s="24"/>
    </row>
    <row r="10" spans="2:5" s="16" customFormat="1" x14ac:dyDescent="0.25">
      <c r="B10" s="12">
        <v>4</v>
      </c>
      <c r="C10" s="12" t="s">
        <v>18</v>
      </c>
      <c r="D10" s="5">
        <f>+[2]Sheet2!$C$36*10000</f>
        <v>798422.61113769549</v>
      </c>
    </row>
    <row r="11" spans="2:5" s="16" customFormat="1" x14ac:dyDescent="0.25">
      <c r="B11" s="12">
        <v>5</v>
      </c>
      <c r="C11" s="12" t="s">
        <v>19</v>
      </c>
      <c r="D11" s="5">
        <f>+[2]Sheet2!$D$36*10000</f>
        <v>2626684.1061938088</v>
      </c>
    </row>
    <row r="12" spans="2:5" s="16" customFormat="1" x14ac:dyDescent="0.25">
      <c r="B12" s="12">
        <v>6</v>
      </c>
      <c r="C12" s="12" t="s">
        <v>20</v>
      </c>
      <c r="D12" s="5" t="s">
        <v>5</v>
      </c>
    </row>
    <row r="13" spans="2:5" s="16" customFormat="1" x14ac:dyDescent="0.25">
      <c r="B13" s="12">
        <v>7</v>
      </c>
      <c r="C13" s="12" t="s">
        <v>21</v>
      </c>
      <c r="D13" s="5" t="s">
        <v>5</v>
      </c>
    </row>
    <row r="14" spans="2:5" s="16" customFormat="1" x14ac:dyDescent="0.25">
      <c r="B14" s="12">
        <v>8</v>
      </c>
      <c r="C14" s="12" t="s">
        <v>22</v>
      </c>
      <c r="D14" s="5" t="s">
        <v>5</v>
      </c>
    </row>
    <row r="15" spans="2:5" s="16" customFormat="1" x14ac:dyDescent="0.25">
      <c r="B15" s="12">
        <v>9</v>
      </c>
      <c r="C15" s="12" t="s">
        <v>23</v>
      </c>
      <c r="D15" s="5" t="s">
        <v>5</v>
      </c>
    </row>
    <row r="16" spans="2:5" s="16" customFormat="1" x14ac:dyDescent="0.25">
      <c r="B16" s="12">
        <v>10</v>
      </c>
      <c r="C16" s="12" t="s">
        <v>24</v>
      </c>
      <c r="D16" s="5" t="s">
        <v>5</v>
      </c>
    </row>
    <row r="17" spans="2:4" s="16" customFormat="1" x14ac:dyDescent="0.25">
      <c r="B17" s="12">
        <v>11</v>
      </c>
      <c r="C17" s="7" t="s">
        <v>41</v>
      </c>
      <c r="D17" s="5">
        <f>SUM(D10:D16)</f>
        <v>3425106.7173315044</v>
      </c>
    </row>
    <row r="18" spans="2:4" s="16" customFormat="1" x14ac:dyDescent="0.25">
      <c r="B18" s="18" t="s">
        <v>25</v>
      </c>
      <c r="C18" s="19"/>
      <c r="D18" s="24"/>
    </row>
    <row r="19" spans="2:4" s="16" customFormat="1" x14ac:dyDescent="0.25">
      <c r="B19" s="25">
        <v>12</v>
      </c>
      <c r="C19" s="25" t="s">
        <v>26</v>
      </c>
      <c r="D19" s="26">
        <f>[2]Sheet2!$C$58*10000</f>
        <v>0</v>
      </c>
    </row>
    <row r="20" spans="2:4" s="16" customFormat="1" x14ac:dyDescent="0.25">
      <c r="B20" s="27"/>
      <c r="C20" s="27"/>
      <c r="D20" s="28"/>
    </row>
    <row r="21" spans="2:4" s="16" customFormat="1" x14ac:dyDescent="0.25">
      <c r="B21" s="12">
        <v>13</v>
      </c>
      <c r="C21" s="12" t="s">
        <v>27</v>
      </c>
      <c r="D21" s="29">
        <v>0</v>
      </c>
    </row>
    <row r="22" spans="2:4" s="16" customFormat="1" x14ac:dyDescent="0.25">
      <c r="B22" s="12">
        <v>14</v>
      </c>
      <c r="C22" s="12" t="s">
        <v>28</v>
      </c>
      <c r="D22" s="29">
        <v>0</v>
      </c>
    </row>
    <row r="23" spans="2:4" s="16" customFormat="1" x14ac:dyDescent="0.25">
      <c r="B23" s="12">
        <v>15</v>
      </c>
      <c r="C23" s="12" t="s">
        <v>29</v>
      </c>
      <c r="D23" s="29">
        <v>0</v>
      </c>
    </row>
    <row r="24" spans="2:4" s="16" customFormat="1" x14ac:dyDescent="0.25">
      <c r="B24" s="25">
        <v>16</v>
      </c>
      <c r="C24" s="30" t="s">
        <v>42</v>
      </c>
      <c r="D24" s="31">
        <f>SUM(D19:D23)</f>
        <v>0</v>
      </c>
    </row>
    <row r="25" spans="2:4" s="16" customFormat="1" x14ac:dyDescent="0.25">
      <c r="B25" s="27"/>
      <c r="C25" s="32"/>
      <c r="D25" s="33"/>
    </row>
    <row r="26" spans="2:4" s="16" customFormat="1" x14ac:dyDescent="0.25">
      <c r="B26" s="18" t="s">
        <v>30</v>
      </c>
      <c r="C26" s="19"/>
      <c r="D26" s="24"/>
    </row>
    <row r="27" spans="2:4" s="16" customFormat="1" x14ac:dyDescent="0.25">
      <c r="B27" s="12">
        <v>17</v>
      </c>
      <c r="C27" s="12" t="s">
        <v>31</v>
      </c>
      <c r="D27" s="5"/>
    </row>
    <row r="28" spans="2:4" s="16" customFormat="1" x14ac:dyDescent="0.25">
      <c r="B28" s="12">
        <v>18</v>
      </c>
      <c r="C28" s="12" t="s">
        <v>32</v>
      </c>
      <c r="D28" s="5">
        <f>-(D27-D29)</f>
        <v>24788808.820434242</v>
      </c>
    </row>
    <row r="29" spans="2:4" s="16" customFormat="1" x14ac:dyDescent="0.25">
      <c r="B29" s="12">
        <v>19</v>
      </c>
      <c r="C29" s="7" t="s">
        <v>33</v>
      </c>
      <c r="D29" s="22">
        <f>+[2]Sheet2!$D$30*10000</f>
        <v>24788808.820434242</v>
      </c>
    </row>
    <row r="30" spans="2:4" s="16" customFormat="1" x14ac:dyDescent="0.25">
      <c r="B30" s="18" t="s">
        <v>34</v>
      </c>
      <c r="C30" s="19"/>
      <c r="D30" s="24"/>
    </row>
    <row r="31" spans="2:4" s="16" customFormat="1" x14ac:dyDescent="0.25">
      <c r="B31" s="12">
        <v>20</v>
      </c>
      <c r="C31" s="7" t="s">
        <v>35</v>
      </c>
      <c r="D31" s="8">
        <f>+[2]Sheet2!$B$91*10000</f>
        <v>16768661.028149998</v>
      </c>
    </row>
    <row r="32" spans="2:4" s="16" customFormat="1" x14ac:dyDescent="0.25">
      <c r="B32" s="12">
        <v>21</v>
      </c>
      <c r="C32" s="7" t="s">
        <v>36</v>
      </c>
      <c r="D32" s="8">
        <f>+D8+D17+D24+D29</f>
        <v>91370427.565915748</v>
      </c>
    </row>
    <row r="33" spans="2:4" s="16" customFormat="1" x14ac:dyDescent="0.25">
      <c r="B33" s="18" t="s">
        <v>37</v>
      </c>
      <c r="C33" s="19"/>
      <c r="D33" s="20"/>
    </row>
    <row r="34" spans="2:4" s="16" customFormat="1" x14ac:dyDescent="0.25">
      <c r="B34" s="12">
        <v>22</v>
      </c>
      <c r="C34" s="7" t="s">
        <v>38</v>
      </c>
      <c r="D34" s="34">
        <f>+D31/D32%</f>
        <v>18.352394177046925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Mohamed Nauman Deshmukh</cp:lastModifiedBy>
  <dcterms:created xsi:type="dcterms:W3CDTF">2020-07-10T09:24:35Z</dcterms:created>
  <dcterms:modified xsi:type="dcterms:W3CDTF">2020-07-10T09:27:52Z</dcterms:modified>
</cp:coreProperties>
</file>