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hta\Desktop\work here\March Audited Leverage Ratio\Leverage Ratio Sep-20\"/>
    </mc:Choice>
  </mc:AlternateContent>
  <xr:revisionPtr revIDLastSave="0" documentId="13_ncr:1_{09214CF1-E4DB-49CC-9BA6-2D884C7014C2}" xr6:coauthVersionLast="45" xr6:coauthVersionMax="45" xr10:uidLastSave="{00000000-0000-0000-0000-000000000000}"/>
  <bookViews>
    <workbookView xWindow="-98" yWindow="-98" windowWidth="19396" windowHeight="10395" xr2:uid="{00000000-000D-0000-FFFF-FFFF00000000}"/>
  </bookViews>
  <sheets>
    <sheet name="DF 17 leverage" sheetId="1" r:id="rId1"/>
    <sheet name="DF 18 leverage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29" i="2"/>
  <c r="D27" i="2"/>
  <c r="D19" i="2"/>
  <c r="D11" i="2"/>
  <c r="D10" i="2"/>
  <c r="D7" i="2"/>
  <c r="D6" i="2" s="1"/>
  <c r="C3" i="1"/>
  <c r="C9" i="1" l="1"/>
  <c r="C8" i="1" l="1"/>
  <c r="D24" i="2"/>
  <c r="C6" i="1"/>
  <c r="D17" i="2"/>
  <c r="D8" i="2" l="1"/>
  <c r="D32" i="2" s="1"/>
  <c r="D34" i="2" s="1"/>
  <c r="D28" i="2"/>
  <c r="C10" i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<sst xmlns="http://schemas.openxmlformats.org/spreadsheetml/2006/main" count="50" uniqueCount="43">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</sst>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3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0" xfId="0" applyFont="1" applyBorder="1" applyAlignment="1">
      <alignment vertical="center"/>
    </xf>
    <xf numFmtId="165" fontId="0" fillId="0" borderId="0" xfId="1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6" fontId="0" fillId="0" borderId="2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0" fillId="0" borderId="7" xfId="1" applyFont="1" applyFill="1" applyBorder="1" applyAlignment="1">
      <alignment vertical="center"/>
    </xf>
    <xf numFmtId="164" fontId="0" fillId="0" borderId="6" xfId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</cellXfs>
  <cellStyles count="11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te 2" xfId="9" xr:uid="{00000000-0005-0000-0000-000009000000}"/>
    <cellStyle name="Note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DOS%20return%20ALE%20Excel%20CONFIDENTI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Leverage%20Ratio%20Master%20File%2030092020%20CONFIDEN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variance"/>
      <sheetName val="PLvariance"/>
      <sheetName val="BS"/>
      <sheetName val="P&amp;L"/>
      <sheetName val="Cash Flow"/>
      <sheetName val="CF workings"/>
      <sheetName val="Sch 1-2"/>
      <sheetName val="Sch 3-5"/>
      <sheetName val="Sch 6-7"/>
      <sheetName val="Sch 8"/>
      <sheetName val="Sch 9"/>
      <sheetName val="Sch 10-11"/>
      <sheetName val="Sch 12-13"/>
      <sheetName val="Sch 14-15"/>
      <sheetName val="Sch 16-17"/>
      <sheetName val="Data Sheet"/>
      <sheetName val="DSB1"/>
      <sheetName val="IND"/>
      <sheetName val="TRIALBAL"/>
      <sheetName val="DSB4_MAIN"/>
      <sheetName val="DSB4_SEC 6"/>
      <sheetName val="Mumbai"/>
      <sheetName val="Delhi"/>
      <sheetName val="Mumbai reco"/>
      <sheetName val="Delhi reco"/>
      <sheetName val="SCM FO reco"/>
      <sheetName val="BSHEET"/>
      <sheetName val="MANUAL ENTRIES 17-18"/>
      <sheetName val="DSBRATIOS"/>
      <sheetName val="segment_BS"/>
      <sheetName val="segment"/>
      <sheetName val="Ratios"/>
      <sheetName val="PROFIT_LOSS"/>
      <sheetName val="segment_P&amp;L"/>
      <sheetName val="DSB3"/>
      <sheetName val="Comm,exch,brokerage"/>
      <sheetName val="MANUAL ENTRIES 18-19"/>
      <sheetName val="Net PSL for Sch 9B"/>
      <sheetName val="Sheet1"/>
      <sheetName val="Version Control"/>
      <sheetName val="Variance Analysis ALE"/>
      <sheetName val="Variance Anlaysis ROR"/>
      <sheetName val="BNSGLCXT"/>
      <sheetName val="Conso India"/>
      <sheetName val="TAF-SEP-20"/>
      <sheetName val="IRS"/>
      <sheetName val="IRS K2"/>
      <sheetName val="Final"/>
      <sheetName val="Import Collection"/>
      <sheetName val="Rates"/>
      <sheetName val="export collection"/>
      <sheetName val="DEAF"/>
      <sheetName val="Saving"/>
      <sheetName val="Ageing"/>
      <sheetName val="Derivative Turnover"/>
      <sheetName val="Forex VAR"/>
      <sheetName val="ccy Mapping"/>
      <sheetName val="Schedule map"/>
      <sheetName val="B.Sheet"/>
      <sheetName val="Memo mapping"/>
      <sheetName val="PnL"/>
      <sheetName val="Rev Repo Int"/>
      <sheetName val="PIVOT"/>
      <sheetName val="Final DOS return ALE Excel CON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E13">
            <v>3.1</v>
          </cell>
        </row>
        <row r="99">
          <cell r="E99">
            <v>641356.54470239999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eco with DSB I"/>
      <sheetName val="Variance Analysis Leverage Rati"/>
      <sheetName val="Version Control"/>
    </sheetNames>
    <sheetDataSet>
      <sheetData sheetId="0">
        <row r="20">
          <cell r="D20">
            <v>6159.6583059200993</v>
          </cell>
        </row>
        <row r="30">
          <cell r="B30">
            <v>6915.3660937366803</v>
          </cell>
          <cell r="D30">
            <v>2080.5191591847679</v>
          </cell>
        </row>
        <row r="36">
          <cell r="C36">
            <v>67.73391507689999</v>
          </cell>
          <cell r="D36">
            <v>362.13067010899567</v>
          </cell>
        </row>
        <row r="58">
          <cell r="C58">
            <v>140</v>
          </cell>
        </row>
        <row r="86">
          <cell r="B86">
            <v>46.173226026999998</v>
          </cell>
        </row>
        <row r="87">
          <cell r="B87">
            <v>0</v>
          </cell>
        </row>
        <row r="91">
          <cell r="B91">
            <v>1701.7516739730002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10"/>
  <sheetViews>
    <sheetView tabSelected="1" workbookViewId="0">
      <selection activeCell="C10" sqref="C10"/>
    </sheetView>
  </sheetViews>
  <sheetFormatPr defaultColWidth="9.1328125" defaultRowHeight="14.25" x14ac:dyDescent="0.45"/>
  <cols>
    <col min="1" max="1" width="9.1328125" style="28"/>
    <col min="2" max="2" width="88.265625" style="2" customWidth="1"/>
    <col min="3" max="3" width="15.1328125" style="1" bestFit="1" customWidth="1"/>
    <col min="4" max="16384" width="9.1328125" style="2"/>
  </cols>
  <sheetData>
    <row r="1" spans="1:3" x14ac:dyDescent="0.45">
      <c r="B1" s="29" t="s">
        <v>42</v>
      </c>
    </row>
    <row r="2" spans="1:3" x14ac:dyDescent="0.45">
      <c r="A2" s="30" t="s">
        <v>0</v>
      </c>
      <c r="B2" s="30" t="s">
        <v>1</v>
      </c>
      <c r="C2" s="25" t="s">
        <v>2</v>
      </c>
    </row>
    <row r="3" spans="1:3" x14ac:dyDescent="0.45">
      <c r="A3" s="31">
        <v>1</v>
      </c>
      <c r="B3" s="9" t="s">
        <v>3</v>
      </c>
      <c r="C3" s="14">
        <f>+[1]DSB1!$E$99*100</f>
        <v>64135654.470239997</v>
      </c>
    </row>
    <row r="4" spans="1:3" ht="28.5" x14ac:dyDescent="0.45">
      <c r="A4" s="31">
        <v>2</v>
      </c>
      <c r="B4" s="32" t="s">
        <v>4</v>
      </c>
      <c r="C4" s="11" t="s">
        <v>5</v>
      </c>
    </row>
    <row r="5" spans="1:3" ht="28.5" x14ac:dyDescent="0.45">
      <c r="A5" s="31">
        <v>3</v>
      </c>
      <c r="B5" s="32" t="s">
        <v>6</v>
      </c>
      <c r="C5" s="11" t="s">
        <v>5</v>
      </c>
    </row>
    <row r="6" spans="1:3" x14ac:dyDescent="0.45">
      <c r="A6" s="31">
        <v>4</v>
      </c>
      <c r="B6" s="9" t="s">
        <v>7</v>
      </c>
      <c r="C6" s="11">
        <f>+'DF 18 leverage'!D11</f>
        <v>3621306.7010899568</v>
      </c>
    </row>
    <row r="7" spans="1:3" x14ac:dyDescent="0.45">
      <c r="A7" s="31">
        <v>5</v>
      </c>
      <c r="B7" s="9" t="s">
        <v>8</v>
      </c>
      <c r="C7" s="11">
        <v>0</v>
      </c>
    </row>
    <row r="8" spans="1:3" ht="28.5" x14ac:dyDescent="0.45">
      <c r="A8" s="31">
        <v>6</v>
      </c>
      <c r="B8" s="32" t="s">
        <v>9</v>
      </c>
      <c r="C8" s="11">
        <f>+'DF 18 leverage'!D29</f>
        <v>20805191.591847681</v>
      </c>
    </row>
    <row r="9" spans="1:3" x14ac:dyDescent="0.45">
      <c r="A9" s="31">
        <v>7</v>
      </c>
      <c r="B9" s="9" t="s">
        <v>10</v>
      </c>
      <c r="C9" s="11">
        <f>+'DF 18 leverage'!D7+2</f>
        <v>-461730.26026999997</v>
      </c>
    </row>
    <row r="10" spans="1:3" x14ac:dyDescent="0.45">
      <c r="A10" s="30">
        <v>8</v>
      </c>
      <c r="B10" s="22" t="s">
        <v>11</v>
      </c>
      <c r="C10" s="23">
        <f>SUM(C3:C9)</f>
        <v>88100422.502907634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3:D34"/>
  <sheetViews>
    <sheetView topLeftCell="C21" workbookViewId="0">
      <selection activeCell="D29" sqref="D29"/>
    </sheetView>
  </sheetViews>
  <sheetFormatPr defaultColWidth="9.1328125" defaultRowHeight="14.25" x14ac:dyDescent="0.45"/>
  <cols>
    <col min="1" max="2" width="9.1328125" style="2"/>
    <col min="3" max="3" width="135" style="2" bestFit="1" customWidth="1"/>
    <col min="4" max="4" width="15.1328125" style="1" bestFit="1" customWidth="1"/>
    <col min="5" max="16384" width="9.1328125" style="2"/>
  </cols>
  <sheetData>
    <row r="3" spans="2:4" x14ac:dyDescent="0.45">
      <c r="B3" s="3"/>
      <c r="C3" s="3"/>
      <c r="D3" s="4"/>
    </row>
    <row r="4" spans="2:4" x14ac:dyDescent="0.45">
      <c r="B4" s="5" t="s">
        <v>12</v>
      </c>
      <c r="C4" s="5" t="s">
        <v>13</v>
      </c>
      <c r="D4" s="25" t="s">
        <v>2</v>
      </c>
    </row>
    <row r="5" spans="2:4" x14ac:dyDescent="0.45">
      <c r="B5" s="6" t="s">
        <v>14</v>
      </c>
      <c r="C5" s="7"/>
      <c r="D5" s="8"/>
    </row>
    <row r="6" spans="2:4" x14ac:dyDescent="0.45">
      <c r="B6" s="9">
        <v>1</v>
      </c>
      <c r="C6" s="9" t="s">
        <v>15</v>
      </c>
      <c r="D6" s="10">
        <f>ROUND(([2]Sheet2!$D$20*10000-D7),0)+1</f>
        <v>62058316</v>
      </c>
    </row>
    <row r="7" spans="2:4" x14ac:dyDescent="0.45">
      <c r="B7" s="9">
        <v>2</v>
      </c>
      <c r="C7" s="9" t="s">
        <v>16</v>
      </c>
      <c r="D7" s="11">
        <f>-1*([2]Sheet2!$B$86*10000-[2]Sheet2!$B$87*10000)</f>
        <v>-461732.26026999997</v>
      </c>
    </row>
    <row r="8" spans="2:4" x14ac:dyDescent="0.45">
      <c r="B8" s="9">
        <v>3</v>
      </c>
      <c r="C8" s="22" t="s">
        <v>39</v>
      </c>
      <c r="D8" s="12">
        <f>SUM(D6:D7)</f>
        <v>61596583.73973</v>
      </c>
    </row>
    <row r="9" spans="2:4" x14ac:dyDescent="0.45">
      <c r="B9" s="6" t="s">
        <v>17</v>
      </c>
      <c r="C9" s="7"/>
      <c r="D9" s="13"/>
    </row>
    <row r="10" spans="2:4" x14ac:dyDescent="0.45">
      <c r="B10" s="9">
        <v>4</v>
      </c>
      <c r="C10" s="9" t="s">
        <v>18</v>
      </c>
      <c r="D10" s="14">
        <f>+[2]Sheet2!$C$36*10000</f>
        <v>677339.15076899994</v>
      </c>
    </row>
    <row r="11" spans="2:4" x14ac:dyDescent="0.45">
      <c r="B11" s="9">
        <v>5</v>
      </c>
      <c r="C11" s="9" t="s">
        <v>19</v>
      </c>
      <c r="D11" s="14">
        <f>+[2]Sheet2!$D$36*10000</f>
        <v>3621306.7010899568</v>
      </c>
    </row>
    <row r="12" spans="2:4" x14ac:dyDescent="0.45">
      <c r="B12" s="9">
        <v>6</v>
      </c>
      <c r="C12" s="9" t="s">
        <v>20</v>
      </c>
      <c r="D12" s="14" t="s">
        <v>5</v>
      </c>
    </row>
    <row r="13" spans="2:4" x14ac:dyDescent="0.45">
      <c r="B13" s="9">
        <v>7</v>
      </c>
      <c r="C13" s="9" t="s">
        <v>21</v>
      </c>
      <c r="D13" s="14" t="s">
        <v>5</v>
      </c>
    </row>
    <row r="14" spans="2:4" x14ac:dyDescent="0.45">
      <c r="B14" s="9">
        <v>8</v>
      </c>
      <c r="C14" s="9" t="s">
        <v>22</v>
      </c>
      <c r="D14" s="14" t="s">
        <v>5</v>
      </c>
    </row>
    <row r="15" spans="2:4" x14ac:dyDescent="0.45">
      <c r="B15" s="9">
        <v>9</v>
      </c>
      <c r="C15" s="9" t="s">
        <v>23</v>
      </c>
      <c r="D15" s="14" t="s">
        <v>5</v>
      </c>
    </row>
    <row r="16" spans="2:4" x14ac:dyDescent="0.45">
      <c r="B16" s="9">
        <v>10</v>
      </c>
      <c r="C16" s="9" t="s">
        <v>24</v>
      </c>
      <c r="D16" s="14" t="s">
        <v>5</v>
      </c>
    </row>
    <row r="17" spans="2:4" x14ac:dyDescent="0.45">
      <c r="B17" s="9">
        <v>11</v>
      </c>
      <c r="C17" s="22" t="s">
        <v>40</v>
      </c>
      <c r="D17" s="14">
        <f>SUM(D10:D16)</f>
        <v>4298645.8518589567</v>
      </c>
    </row>
    <row r="18" spans="2:4" x14ac:dyDescent="0.45">
      <c r="B18" s="6" t="s">
        <v>25</v>
      </c>
      <c r="C18" s="7"/>
      <c r="D18" s="13"/>
    </row>
    <row r="19" spans="2:4" x14ac:dyDescent="0.45">
      <c r="B19" s="15">
        <v>12</v>
      </c>
      <c r="C19" s="15" t="s">
        <v>26</v>
      </c>
      <c r="D19" s="16">
        <f>[2]Sheet2!$C$58*10000</f>
        <v>1400000</v>
      </c>
    </row>
    <row r="20" spans="2:4" x14ac:dyDescent="0.45">
      <c r="B20" s="17"/>
      <c r="C20" s="17"/>
      <c r="D20" s="18"/>
    </row>
    <row r="21" spans="2:4" x14ac:dyDescent="0.45">
      <c r="B21" s="9">
        <v>13</v>
      </c>
      <c r="C21" s="9" t="s">
        <v>27</v>
      </c>
      <c r="D21" s="19">
        <v>0</v>
      </c>
    </row>
    <row r="22" spans="2:4" x14ac:dyDescent="0.45">
      <c r="B22" s="9">
        <v>14</v>
      </c>
      <c r="C22" s="9" t="s">
        <v>28</v>
      </c>
      <c r="D22" s="19">
        <v>0</v>
      </c>
    </row>
    <row r="23" spans="2:4" x14ac:dyDescent="0.45">
      <c r="B23" s="9">
        <v>15</v>
      </c>
      <c r="C23" s="9" t="s">
        <v>29</v>
      </c>
      <c r="D23" s="19">
        <v>0</v>
      </c>
    </row>
    <row r="24" spans="2:4" x14ac:dyDescent="0.45">
      <c r="B24" s="15">
        <v>16</v>
      </c>
      <c r="C24" s="26" t="s">
        <v>41</v>
      </c>
      <c r="D24" s="20">
        <f>SUM(D19:D23)</f>
        <v>1400000</v>
      </c>
    </row>
    <row r="25" spans="2:4" x14ac:dyDescent="0.45">
      <c r="B25" s="17"/>
      <c r="C25" s="27"/>
      <c r="D25" s="21"/>
    </row>
    <row r="26" spans="2:4" x14ac:dyDescent="0.45">
      <c r="B26" s="6" t="s">
        <v>30</v>
      </c>
      <c r="C26" s="7"/>
      <c r="D26" s="13"/>
    </row>
    <row r="27" spans="2:4" x14ac:dyDescent="0.45">
      <c r="B27" s="9">
        <v>17</v>
      </c>
      <c r="C27" s="9" t="s">
        <v>31</v>
      </c>
      <c r="D27" s="14">
        <f>+[2]Sheet2!$B$30*10000</f>
        <v>69153660.937366799</v>
      </c>
    </row>
    <row r="28" spans="2:4" x14ac:dyDescent="0.45">
      <c r="B28" s="9">
        <v>18</v>
      </c>
      <c r="C28" s="9" t="s">
        <v>32</v>
      </c>
      <c r="D28" s="14">
        <f>-(D27-D29)</f>
        <v>-48348469.345519118</v>
      </c>
    </row>
    <row r="29" spans="2:4" x14ac:dyDescent="0.45">
      <c r="B29" s="9">
        <v>19</v>
      </c>
      <c r="C29" s="22" t="s">
        <v>33</v>
      </c>
      <c r="D29" s="12">
        <f>+[2]Sheet2!$D$30*10000</f>
        <v>20805191.591847681</v>
      </c>
    </row>
    <row r="30" spans="2:4" x14ac:dyDescent="0.45">
      <c r="B30" s="6" t="s">
        <v>34</v>
      </c>
      <c r="C30" s="7"/>
      <c r="D30" s="13"/>
    </row>
    <row r="31" spans="2:4" x14ac:dyDescent="0.45">
      <c r="B31" s="9">
        <v>20</v>
      </c>
      <c r="C31" s="22" t="s">
        <v>35</v>
      </c>
      <c r="D31" s="23">
        <f>+[2]Sheet2!$B$91*10000</f>
        <v>17017516.73973</v>
      </c>
    </row>
    <row r="32" spans="2:4" x14ac:dyDescent="0.45">
      <c r="B32" s="9">
        <v>21</v>
      </c>
      <c r="C32" s="22" t="s">
        <v>36</v>
      </c>
      <c r="D32" s="23">
        <f>+D8+D17+D24+D29</f>
        <v>88100421.183436632</v>
      </c>
    </row>
    <row r="33" spans="2:4" x14ac:dyDescent="0.45">
      <c r="B33" s="6" t="s">
        <v>37</v>
      </c>
      <c r="C33" s="7"/>
      <c r="D33" s="8"/>
    </row>
    <row r="34" spans="2:4" x14ac:dyDescent="0.45">
      <c r="B34" s="9">
        <v>22</v>
      </c>
      <c r="C34" s="22" t="s">
        <v>38</v>
      </c>
      <c r="D34" s="24">
        <f>+D31/D32%</f>
        <v>19.31604470346095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Chirag Mehta (BNS Mumbai)</cp:lastModifiedBy>
  <dcterms:created xsi:type="dcterms:W3CDTF">2020-07-10T09:28:56Z</dcterms:created>
  <dcterms:modified xsi:type="dcterms:W3CDTF">2021-04-29T17:06:56Z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