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4695" windowHeight="2055"/>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 D2. NTT Pool" sheetId="20" r:id="rId7"/>
  </sheets>
  <externalReferences>
    <externalReference r:id="rId8"/>
  </externalReference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C277" i="9" l="1"/>
  <c r="C174" i="9"/>
  <c r="C173" i="9"/>
  <c r="C172" i="9"/>
  <c r="C171" i="9"/>
  <c r="C170" i="9"/>
  <c r="C161" i="9"/>
  <c r="C36" i="9"/>
  <c r="D99" i="8"/>
  <c r="C99" i="8"/>
  <c r="D98" i="8"/>
  <c r="C98" i="8"/>
  <c r="D97" i="8"/>
  <c r="C97" i="8"/>
  <c r="D96" i="8"/>
  <c r="C96" i="8"/>
  <c r="D95" i="8"/>
  <c r="C95" i="8"/>
  <c r="D94" i="8"/>
  <c r="C94" i="8"/>
  <c r="D93" i="8"/>
  <c r="C93" i="8"/>
  <c r="C66" i="8"/>
  <c r="C324" i="8" l="1"/>
  <c r="C323" i="8"/>
  <c r="C138" i="8" l="1"/>
  <c r="C39" i="8" l="1"/>
  <c r="C53" i="8"/>
  <c r="C143" i="8"/>
  <c r="C140" i="8" l="1"/>
  <c r="C164" i="8"/>
  <c r="C165" i="8"/>
  <c r="F36" i="9"/>
  <c r="C139" i="8"/>
  <c r="D248" i="9"/>
  <c r="D247" i="9"/>
  <c r="C248" i="9"/>
  <c r="C247" i="9"/>
  <c r="C246" i="9"/>
  <c r="D46" i="8" l="1"/>
  <c r="G9" i="5"/>
  <c r="G10" i="5"/>
  <c r="C89" i="8" l="1"/>
  <c r="D89" i="8" s="1"/>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F174" i="9"/>
  <c r="F173" i="9"/>
  <c r="F172" i="9"/>
  <c r="F171" i="9"/>
  <c r="F170" i="9"/>
  <c r="F162" i="9"/>
  <c r="F161" i="9"/>
  <c r="F160" i="9"/>
  <c r="F152" i="9"/>
  <c r="B111" i="9"/>
  <c r="B110" i="9"/>
  <c r="B109" i="9"/>
  <c r="B108" i="9"/>
  <c r="B107" i="9"/>
  <c r="B106" i="9"/>
  <c r="B105" i="9"/>
  <c r="B104" i="9"/>
  <c r="B103" i="9"/>
  <c r="B102" i="9"/>
  <c r="B101" i="9"/>
  <c r="B100" i="9"/>
  <c r="B99"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C3" i="9"/>
  <c r="D300" i="8"/>
  <c r="C300" i="8"/>
  <c r="C299" i="8"/>
  <c r="C298" i="8"/>
  <c r="C297" i="8"/>
  <c r="C296" i="8"/>
  <c r="C295" i="8"/>
  <c r="C294" i="8"/>
  <c r="D293" i="8"/>
  <c r="C293" i="8"/>
  <c r="F292" i="8"/>
  <c r="D292" i="8"/>
  <c r="C292" i="8"/>
  <c r="C291" i="8"/>
  <c r="D290" i="8"/>
  <c r="C290" i="8"/>
  <c r="C289" i="8"/>
  <c r="C288" i="8"/>
  <c r="C220"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D167" i="8"/>
  <c r="G166" i="8"/>
  <c r="G165" i="8"/>
  <c r="G164" i="8"/>
  <c r="G162" i="8"/>
  <c r="G161" i="8"/>
  <c r="G160" i="8"/>
  <c r="G159" i="8"/>
  <c r="G158" i="8"/>
  <c r="G157" i="8"/>
  <c r="G156" i="8"/>
  <c r="G155" i="8"/>
  <c r="G154" i="8"/>
  <c r="G153" i="8"/>
  <c r="D153" i="8"/>
  <c r="G152" i="8"/>
  <c r="G151" i="8"/>
  <c r="G150" i="8"/>
  <c r="G149" i="8"/>
  <c r="G148" i="8"/>
  <c r="G147" i="8"/>
  <c r="G146" i="8"/>
  <c r="G145" i="8"/>
  <c r="G144" i="8"/>
  <c r="G143" i="8"/>
  <c r="G142" i="8"/>
  <c r="G141" i="8"/>
  <c r="G140" i="8"/>
  <c r="G139" i="8"/>
  <c r="G138" i="8"/>
  <c r="G136" i="8"/>
  <c r="G135" i="8"/>
  <c r="G134" i="8"/>
  <c r="G133" i="8"/>
  <c r="G132" i="8"/>
  <c r="G131" i="8"/>
  <c r="G130" i="8"/>
  <c r="G129" i="8"/>
  <c r="G128" i="8"/>
  <c r="G127" i="8"/>
  <c r="D127" i="8"/>
  <c r="G126" i="8"/>
  <c r="G125" i="8"/>
  <c r="G124" i="8"/>
  <c r="G123" i="8"/>
  <c r="G122" i="8"/>
  <c r="G121" i="8"/>
  <c r="G120" i="8"/>
  <c r="G119" i="8"/>
  <c r="G118" i="8"/>
  <c r="G117" i="8"/>
  <c r="G116" i="8"/>
  <c r="G115" i="8"/>
  <c r="G114" i="8"/>
  <c r="G113" i="8"/>
  <c r="G112" i="8"/>
  <c r="D100" i="8"/>
  <c r="G87" i="8"/>
  <c r="G86" i="8"/>
  <c r="G82" i="8"/>
  <c r="G81" i="8"/>
  <c r="G80" i="8"/>
  <c r="G79" i="8"/>
  <c r="G78" i="8"/>
  <c r="G77" i="8"/>
  <c r="D77" i="8"/>
  <c r="C17" i="8"/>
  <c r="C14" i="8"/>
  <c r="C100" i="8" l="1"/>
  <c r="F98" i="8" s="1"/>
  <c r="G225" i="8"/>
  <c r="G221" i="8"/>
  <c r="G227" i="8"/>
  <c r="G223" i="8"/>
  <c r="G226" i="8"/>
  <c r="G217" i="8"/>
  <c r="G219" i="8"/>
  <c r="G222" i="8"/>
  <c r="G218" i="8"/>
  <c r="G224" i="8"/>
  <c r="G99" i="8"/>
  <c r="G105" i="8"/>
  <c r="G101" i="8"/>
  <c r="G103" i="8"/>
  <c r="G97" i="8"/>
  <c r="G95" i="8"/>
  <c r="G104" i="8"/>
  <c r="G98" i="8"/>
  <c r="G96" i="8"/>
  <c r="G94" i="8"/>
  <c r="G102" i="8"/>
  <c r="G93" i="8"/>
  <c r="C153" i="8"/>
  <c r="F101" i="8" l="1"/>
  <c r="F104" i="8"/>
  <c r="F97" i="8"/>
  <c r="F99" i="8"/>
  <c r="F93" i="8"/>
  <c r="C167" i="8"/>
  <c r="F166" i="8" s="1"/>
  <c r="F94" i="8"/>
  <c r="F95" i="8"/>
  <c r="G220" i="8"/>
  <c r="F103" i="8"/>
  <c r="F96" i="8"/>
  <c r="F105" i="8"/>
  <c r="F102" i="8"/>
  <c r="F142" i="8"/>
  <c r="F140" i="8"/>
  <c r="F151" i="8"/>
  <c r="F147" i="8"/>
  <c r="F160" i="8"/>
  <c r="F156" i="8"/>
  <c r="F149" i="8"/>
  <c r="F145" i="8"/>
  <c r="F162" i="8"/>
  <c r="F158" i="8"/>
  <c r="F154" i="8"/>
  <c r="F143" i="8"/>
  <c r="F157" i="8"/>
  <c r="F150" i="8"/>
  <c r="F141" i="8"/>
  <c r="F138" i="8"/>
  <c r="F146" i="8"/>
  <c r="F159" i="8"/>
  <c r="F155" i="8"/>
  <c r="F152" i="8"/>
  <c r="F148" i="8"/>
  <c r="F144" i="8"/>
  <c r="F161" i="8"/>
  <c r="F139" i="8"/>
  <c r="G100" i="8"/>
  <c r="F164" i="8" l="1"/>
  <c r="F165" i="8"/>
  <c r="F100" i="8"/>
  <c r="F153" i="8"/>
  <c r="F167" i="8" l="1"/>
  <c r="F45" i="8"/>
  <c r="C75" i="8" l="1"/>
  <c r="C72" i="8"/>
  <c r="C71" i="8"/>
  <c r="C70" i="8"/>
  <c r="D246" i="9"/>
  <c r="C200" i="9"/>
  <c r="C199" i="9"/>
  <c r="C197" i="9"/>
  <c r="C195" i="9"/>
  <c r="C193" i="9"/>
  <c r="C191" i="9"/>
  <c r="C190" i="9"/>
  <c r="D200" i="9"/>
  <c r="D199" i="9"/>
  <c r="D197" i="9"/>
  <c r="D195" i="9"/>
  <c r="D193" i="9"/>
  <c r="D191" i="9"/>
  <c r="D190" i="9"/>
  <c r="C238" i="9"/>
  <c r="C187" i="9"/>
  <c r="C28" i="9"/>
  <c r="F28" i="9" s="1"/>
  <c r="D192" i="9" l="1"/>
  <c r="D196" i="9"/>
  <c r="C194" i="9"/>
  <c r="C198" i="9"/>
  <c r="D194" i="9"/>
  <c r="D198" i="9"/>
  <c r="C192" i="9"/>
  <c r="C196" i="9"/>
  <c r="D245" i="9"/>
  <c r="C242" i="9"/>
  <c r="C74" i="8"/>
  <c r="C12" i="9"/>
  <c r="C15" i="9" s="1"/>
  <c r="C38" i="8"/>
  <c r="C118" i="8"/>
  <c r="C127" i="8" s="1"/>
  <c r="C58" i="8"/>
  <c r="D244" i="9"/>
  <c r="C245" i="9"/>
  <c r="C73" i="8"/>
  <c r="C241" i="9"/>
  <c r="D243" i="9"/>
  <c r="C244" i="9"/>
  <c r="D241" i="9"/>
  <c r="D242" i="9"/>
  <c r="C243" i="9"/>
  <c r="C77" i="8" l="1"/>
  <c r="F73" i="8" s="1"/>
  <c r="D214" i="9"/>
  <c r="G198" i="9" s="1"/>
  <c r="C214" i="9"/>
  <c r="F200" i="9" s="1"/>
  <c r="F53" i="8"/>
  <c r="F59" i="8"/>
  <c r="F54" i="8"/>
  <c r="F60" i="8"/>
  <c r="F62" i="8"/>
  <c r="F56" i="8"/>
  <c r="F64" i="8"/>
  <c r="F61" i="8"/>
  <c r="F57" i="8"/>
  <c r="F63" i="8"/>
  <c r="F55" i="8"/>
  <c r="F130" i="8"/>
  <c r="F135" i="8"/>
  <c r="F126" i="8"/>
  <c r="F133" i="8"/>
  <c r="F123" i="8"/>
  <c r="F124" i="8"/>
  <c r="F122" i="8"/>
  <c r="F117" i="8"/>
  <c r="F128" i="8"/>
  <c r="F129" i="8"/>
  <c r="F119" i="8"/>
  <c r="F120" i="8"/>
  <c r="F118" i="8"/>
  <c r="F116" i="8"/>
  <c r="F113" i="8"/>
  <c r="F134" i="8"/>
  <c r="F136" i="8"/>
  <c r="F115" i="8"/>
  <c r="F114" i="8"/>
  <c r="F131" i="8"/>
  <c r="F132" i="8"/>
  <c r="F125" i="8"/>
  <c r="F112" i="8"/>
  <c r="F121" i="8"/>
  <c r="F218" i="8"/>
  <c r="F226" i="8"/>
  <c r="F222" i="8"/>
  <c r="F225" i="8"/>
  <c r="F224" i="8"/>
  <c r="D45" i="8"/>
  <c r="F217" i="8"/>
  <c r="F223" i="8"/>
  <c r="F221" i="8"/>
  <c r="F227" i="8"/>
  <c r="F219" i="8"/>
  <c r="F13" i="9"/>
  <c r="F23" i="9"/>
  <c r="F12" i="9"/>
  <c r="F24" i="9"/>
  <c r="F22" i="9"/>
  <c r="F19" i="9"/>
  <c r="F16" i="9"/>
  <c r="F21" i="9"/>
  <c r="F26" i="9"/>
  <c r="F18" i="9"/>
  <c r="F14" i="9"/>
  <c r="F25" i="9"/>
  <c r="F20" i="9"/>
  <c r="F17" i="9"/>
  <c r="G192" i="9"/>
  <c r="C249" i="9"/>
  <c r="F246" i="9" s="1"/>
  <c r="D249" i="9"/>
  <c r="F208" i="9" l="1"/>
  <c r="G205" i="9"/>
  <c r="G200" i="9"/>
  <c r="G197" i="9"/>
  <c r="F211" i="9"/>
  <c r="G190" i="9"/>
  <c r="G194" i="9"/>
  <c r="G211" i="9"/>
  <c r="G213" i="9"/>
  <c r="G201" i="9"/>
  <c r="F78" i="8"/>
  <c r="G206" i="9"/>
  <c r="G193" i="9"/>
  <c r="F198" i="9"/>
  <c r="G202" i="9"/>
  <c r="G203" i="9"/>
  <c r="F70" i="8"/>
  <c r="F80" i="8"/>
  <c r="F74" i="8"/>
  <c r="F81" i="8"/>
  <c r="F79" i="8"/>
  <c r="F76" i="8"/>
  <c r="G195" i="9"/>
  <c r="G199" i="9"/>
  <c r="F75" i="8"/>
  <c r="F191" i="9"/>
  <c r="F201" i="9"/>
  <c r="F190" i="9"/>
  <c r="F206" i="9"/>
  <c r="F210" i="9"/>
  <c r="F196" i="9"/>
  <c r="F197" i="9"/>
  <c r="F71" i="8"/>
  <c r="F199" i="9"/>
  <c r="F209" i="9"/>
  <c r="F202" i="9"/>
  <c r="G208" i="9"/>
  <c r="G191" i="9"/>
  <c r="G209" i="9"/>
  <c r="F82" i="8"/>
  <c r="F207" i="9"/>
  <c r="F213" i="9"/>
  <c r="F212" i="9"/>
  <c r="G204" i="9"/>
  <c r="G196" i="9"/>
  <c r="G210" i="9"/>
  <c r="F72" i="8"/>
  <c r="F205" i="9"/>
  <c r="F195" i="9"/>
  <c r="F194" i="9"/>
  <c r="G212" i="9"/>
  <c r="G207" i="9"/>
  <c r="F192" i="9"/>
  <c r="F203" i="9"/>
  <c r="F204" i="9"/>
  <c r="F193" i="9"/>
  <c r="F245" i="9"/>
  <c r="F243" i="9"/>
  <c r="F241" i="9"/>
  <c r="F248" i="9"/>
  <c r="F244" i="9"/>
  <c r="F220" i="8"/>
  <c r="F127" i="8"/>
  <c r="F242" i="9"/>
  <c r="F15" i="9"/>
  <c r="F58" i="8"/>
  <c r="F247" i="9"/>
  <c r="G245" i="9"/>
  <c r="G247" i="9"/>
  <c r="G246" i="9"/>
  <c r="G244" i="9"/>
  <c r="G241" i="9"/>
  <c r="G243" i="9"/>
  <c r="G242" i="9"/>
  <c r="G248" i="9"/>
  <c r="F249" i="9" l="1"/>
  <c r="G214" i="9"/>
  <c r="F77" i="8"/>
  <c r="F214" i="9"/>
  <c r="G249" i="9"/>
  <c r="C180" i="9" l="1"/>
  <c r="F180" i="9" s="1"/>
  <c r="C262" i="9" l="1"/>
  <c r="C106" i="9"/>
  <c r="F106" i="9" s="1"/>
  <c r="C151" i="9"/>
  <c r="F151" i="9" s="1"/>
  <c r="C100" i="9"/>
  <c r="F100" i="9" s="1"/>
  <c r="C102" i="9"/>
  <c r="F102" i="9" s="1"/>
  <c r="C107" i="9"/>
  <c r="F107" i="9" s="1"/>
  <c r="C111" i="9"/>
  <c r="F111" i="9" s="1"/>
  <c r="C108" i="9"/>
  <c r="F108" i="9" s="1"/>
  <c r="C110" i="9"/>
  <c r="F110" i="9" s="1"/>
  <c r="C104" i="9"/>
  <c r="F104" i="9" s="1"/>
  <c r="C101" i="9"/>
  <c r="F101" i="9" s="1"/>
  <c r="C150" i="9"/>
  <c r="F150" i="9" s="1"/>
  <c r="C103" i="9"/>
  <c r="F103" i="9" s="1"/>
  <c r="C99" i="9"/>
  <c r="F99" i="9" s="1"/>
  <c r="C109" i="9"/>
  <c r="F109" i="9" s="1"/>
  <c r="C105" i="9"/>
  <c r="F105" i="9" s="1"/>
  <c r="C260" i="9" l="1"/>
</calcChain>
</file>

<file path=xl/sharedStrings.xml><?xml version="1.0" encoding="utf-8"?>
<sst xmlns="http://schemas.openxmlformats.org/spreadsheetml/2006/main" count="2526" uniqueCount="1646">
  <si>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</si>
  <si>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</si>
  <si>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</si>
  <si>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</si>
  <si>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</si>
  <si>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</si>
  <si>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</si>
  <si>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</si>
  <si>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</si>
  <si>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</si>
  <si>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</si>
  <si>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</si>
  <si>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</si>
  <si>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</si>
  <si>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</si>
  <si>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</si>
  <si>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</si>
  <si>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</si>
  <si>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</si>
  <si>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</si>
  <si>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</si>
  <si>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</si>
  <si>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</si>
  <si>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</si>
  <si>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</si>
  <si>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</si>
  <si>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</si>
  <si>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</si>
  <si>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</si>
  <si>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</si>
  <si>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</si>
  <si>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</si>
  <si>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</si>
  <si>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</si>
  <si>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</si>
  <si>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</si>
  <si>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</si>
  <si>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</si>
  <si>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</si>
  <si>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</si>
  <si>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</si>
  <si>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</si>
  <si>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</si>
  <si>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</si>
  <si>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</si>
  <si>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</si>
  <si>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</si>
  <si>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</si>
  <si>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</si>
  <si>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</si>
  <si>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</si>
  <si>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</si>
  <si>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</si>
  <si>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</si>
  <si>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</si>
  <si>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</si>
  <si>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</si>
  <si>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</si>
  <si>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</si>
  <si>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</si>
  <si>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</si>
  <si>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</si>
  <si>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</si>
  <si>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</si>
  <si>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</si>
  <si>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</si>
  <si>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</si>
  <si>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</si>
  <si>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</si>
  <si>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</si>
  <si>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</si>
  <si>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</si>
  <si>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</si>
  <si>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</si>
  <si>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</si>
  <si>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</si>
  <si>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</si>
  <si>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</si>
  <si>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</si>
  <si>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</si>
  <si>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</si>
  <si>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</si>
  <si>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</si>
  <si>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</si>
  <si>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</si>
  <si>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</si>
  <si>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</si>
  <si>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</si>
  <si>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</si>
  <si>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</si>
  <si>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</si>
  <si>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</si>
  <si>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</si>
  <si>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</si>
  <si>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</si>
  <si>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</si>
  <si>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</si>
  <si>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</si>
  <si>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</si>
  <si>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</si>
  <si>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</si>
  <si>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</si>
  <si>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</si>
  <si>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</si>
  <si>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</si>
  <si>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</si>
  <si>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</si>
  <si>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</si>
  <si>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</si>
  <si>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</si>
  <si>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</si>
  <si>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</si>
  <si>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</si>
  <si>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</si>
  <si>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</si>
  <si>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</si>
  <si>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</si>
  <si>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</si>
  <si>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</si>
  <si>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</si>
  <si>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</si>
  <si>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</si>
  <si>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</si>
  <si>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</si>
  <si>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</si>
  <si>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</si>
  <si>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</si>
  <si>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</si>
  <si>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</si>
  <si>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</si>
  <si>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</si>
  <si>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</si>
  <si>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</si>
  <si>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</si>
  <si>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</si>
  <si>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</si>
  <si>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</si>
  <si>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</si>
  <si>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</si>
  <si>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</si>
  <si>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</si>
  <si>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</si>
  <si>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</si>
  <si>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</si>
  <si>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</si>
  <si>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</si>
  <si>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</si>
  <si>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</si>
  <si>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</si>
  <si>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</si>
  <si>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</si>
  <si>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</si>
  <si>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</si>
  <si>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</si>
  <si>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</si>
  <si>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</si>
  <si>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</si>
  <si>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</si>
  <si>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</si>
  <si>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</si>
  <si>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</si>
  <si>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</si>
  <si>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</si>
  <si>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</si>
  <si>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</si>
  <si>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</si>
  <si>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</si>
  <si>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</si>
  <si>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</si>
  <si>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</si>
  <si>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</si>
  <si>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</si>
  <si>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</si>
  <si>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</si>
  <si>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</si>
  <si>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</si>
  <si>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</si>
  <si>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</si>
  <si>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</si>
  <si>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</si>
  <si>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</si>
  <si>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</si>
  <si>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</si>
  <si>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</si>
  <si>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</si>
  <si>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</si>
  <si>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</si>
  <si>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</si>
  <si>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</si>
  <si>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</si>
  <si>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</si>
  <si>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</si>
  <si>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</si>
  <si>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</si>
  <si>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</si>
  <si>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</si>
  <si>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</si>
  <si>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</si>
  <si>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</si>
  <si>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</si>
  <si>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</si>
  <si>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</si>
  <si>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</si>
  <si>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</si>
  <si>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</si>
  <si>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</si>
  <si>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</si>
  <si>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</si>
  <si>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</si>
  <si>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</si>
  <si>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</si>
  <si>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</si>
  <si>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</si>
  <si>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</si>
  <si>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</si>
  <si>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</si>
  <si>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</si>
  <si>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</si>
  <si>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</si>
  <si>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</si>
  <si>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</si>
  <si>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</si>
  <si>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</si>
  <si>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</si>
  <si>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</si>
  <si>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</si>
  <si>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</si>
  <si>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</si>
  <si>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</si>
  <si>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</si>
  <si>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</si>
  <si>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</si>
  <si>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</si>
  <si>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</si>
  <si>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</si>
  <si>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</si>
  <si>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</si>
  <si>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</si>
  <si>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</si>
  <si>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</si>
  <si>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</si>
  <si>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</si>
  <si>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</si>
  <si>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</si>
  <si>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</si>
  <si>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</si>
  <si>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</si>
  <si>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</si>
  <si>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</si>
  <si>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</si>
  <si>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</si>
  <si>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</si>
  <si>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</si>
  <si>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</si>
  <si>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</si>
  <si>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</si>
  <si>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</si>
  <si>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</si>
  <si>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</si>
  <si>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</si>
  <si>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</si>
  <si>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</si>
  <si>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</si>
  <si>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</si>
  <si>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</si>
  <si>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</si>
  <si>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</si>
  <si>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</si>
  <si>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</si>
  <si>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</si>
  <si>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</si>
  <si>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</si>
  <si>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</si>
  <si>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</si>
  <si>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</si>
  <si>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</si>
  <si>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</si>
  <si>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</si>
  <si>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</si>
  <si>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</si>
  <si>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</si>
  <si>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</si>
  <si>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</si>
  <si>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</si>
  <si>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</si>
  <si>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</si>
  <si>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</si>
  <si>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</si>
  <si>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</si>
  <si>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</si>
  <si>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</si>
  <si>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</si>
  <si>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</si>
  <si>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</si>
  <si>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</si>
  <si>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</si>
  <si>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</si>
  <si>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</si>
  <si>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</si>
  <si>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</si>
  <si>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</si>
  <si>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</si>
  <si>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</si>
  <si>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</si>
  <si>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</si>
  <si>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</si>
  <si>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</si>
  <si>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</si>
  <si>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</si>
  <si>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</si>
  <si>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</si>
  <si>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</si>
  <si>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</si>
  <si>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</si>
  <si>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</si>
  <si>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</si>
  <si>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</si>
  <si>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</si>
  <si>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</si>
  <si>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</si>
  <si>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</si>
  <si>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</si>
  <si>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</si>
  <si>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</si>
  <si>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</si>
  <si>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</si>
  <si>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</si>
  <si>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</si>
  <si>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</si>
  <si>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</si>
  <si>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</si>
  <si>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</si>
  <si>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</si>
  <si>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</si>
  <si>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</si>
  <si>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</si>
  <si>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</si>
  <si>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</si>
  <si>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</si>
  <si>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</si>
  <si>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</si>
  <si>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</si>
  <si>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</si>
  <si>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</si>
  <si>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</si>
  <si>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</si>
  <si>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</si>
  <si>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</si>
  <si>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</si>
  <si>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</si>
  <si>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</si>
  <si>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</si>
  <si>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</si>
  <si>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</si>
  <si>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</si>
  <si>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</si>
  <si>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</si>
  <si>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</si>
  <si>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</si>
  <si>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</si>
  <si>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</si>
  <si>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</si>
  <si>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</si>
  <si>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</si>
  <si>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</si>
  <si>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</si>
  <si>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</si>
  <si>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</si>
  <si>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</si>
  <si>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</si>
  <si>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</si>
  <si>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</si>
  <si>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</si>
  <si>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</si>
  <si>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</si>
  <si>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</si>
  <si>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</si>
  <si>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</si>
  <si>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</si>
  <si>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</si>
  <si>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</si>
  <si>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</si>
  <si>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</si>
  <si>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</si>
  <si>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</si>
  <si>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</si>
  <si>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</si>
  <si>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</si>
  <si>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</si>
  <si>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</si>
  <si>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</si>
  <si>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</si>
  <si>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</si>
  <si>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</si>
  <si>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</si>
  <si>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</si>
  <si>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</si>
  <si>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</si>
  <si>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</si>
  <si>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</si>
  <si>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</si>
  <si>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</si>
  <si>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</si>
  <si>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</si>
  <si>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</si>
  <si>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</si>
  <si>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</si>
  <si>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</si>
  <si>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</si>
  <si>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</si>
  <si>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</si>
  <si>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</si>
  <si>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</si>
  <si>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</si>
  <si>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</si>
  <si>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</si>
  <si>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</si>
  <si>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</si>
  <si>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</si>
  <si>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</si>
  <si>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</si>
  <si>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</si>
  <si>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</si>
  <si>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</si>
  <si>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</si>
  <si>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</si>
  <si>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</si>
  <si>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</si>
  <si>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</si>
  <si>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</si>
  <si>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</si>
  <si>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</si>
  <si>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</si>
  <si>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</si>
  <si>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</si>
  <si>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</si>
  <si>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</si>
  <si>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</si>
  <si>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</si>
  <si>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</si>
  <si>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</si>
  <si>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</si>
  <si>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</si>
  <si>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</si>
  <si>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</si>
  <si>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</si>
  <si>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</si>
  <si>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</si>
  <si>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</si>
  <si>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</si>
  <si>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</si>
  <si>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</si>
  <si>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</si>
  <si>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</si>
  <si>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</si>
  <si>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</si>
  <si>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</si>
  <si>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</si>
  <si>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</si>
  <si>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</si>
  <si>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</si>
  <si>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</si>
  <si>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</si>
  <si>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</si>
  <si>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</si>
  <si>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</si>
  <si>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</si>
  <si>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</si>
  <si>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</si>
  <si>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</si>
  <si>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</si>
  <si>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</si>
  <si>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</si>
  <si>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</si>
  <si>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</si>
  <si>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</si>
  <si>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</si>
  <si>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</si>
  <si>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</si>
  <si>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</si>
  <si>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</si>
  <si>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</si>
  <si>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</si>
  <si>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</si>
  <si>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</si>
  <si>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</si>
  <si>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</si>
  <si>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</si>
  <si>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</si>
  <si>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</si>
  <si>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</si>
  <si>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</si>
  <si>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</si>
  <si>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</si>
  <si>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</si>
  <si>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</si>
  <si>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</si>
  <si>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</si>
  <si>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</si>
  <si>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</si>
  <si>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</si>
  <si>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</si>
  <si>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</si>
  <si>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</si>
  <si>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</si>
  <si>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</si>
  <si>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</si>
  <si>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</si>
  <si>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</si>
  <si>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</si>
  <si>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</si>
  <si>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</si>
  <si>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</si>
  <si>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</si>
  <si>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</si>
  <si>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</si>
  <si>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</si>
  <si>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</si>
  <si>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</si>
  <si>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</si>
  <si>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</si>
  <si>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</si>
  <si>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</si>
  <si>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</si>
  <si>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</si>
  <si>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</si>
  <si>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</si>
  <si>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</si>
  <si>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</si>
  <si>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</si>
  <si>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</si>
  <si>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</si>
  <si>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</si>
  <si>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</si>
  <si>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</si>
  <si>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</si>
  <si>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</si>
  <si>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</si>
  <si>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</si>
  <si>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</si>
  <si>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</si>
  <si>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</si>
  <si>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</si>
  <si>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</si>
  <si>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</si>
  <si>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</si>
  <si>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</si>
  <si>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</si>
  <si>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</si>
  <si>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</si>
  <si>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</si>
  <si>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</si>
  <si>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</si>
  <si>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</si>
  <si>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</si>
  <si>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</si>
  <si>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</si>
  <si>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</si>
  <si>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</si>
  <si>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</si>
  <si>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</si>
  <si>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</si>
  <si>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</si>
  <si>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</si>
  <si>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</si>
  <si>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</si>
  <si>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</si>
  <si>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</si>
  <si>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</si>
  <si>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</si>
  <si>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</si>
  <si>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</si>
  <si>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</si>
  <si>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</si>
  <si>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</si>
  <si>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</si>
  <si>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</si>
  <si>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</si>
  <si>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</si>
  <si>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</si>
  <si>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</si>
  <si>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</si>
  <si>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</si>
  <si>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</si>
  <si>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</si>
  <si>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</si>
  <si>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</si>
  <si>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</si>
  <si>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</si>
  <si>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</si>
  <si>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</si>
  <si>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</si>
  <si>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</si>
  <si>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</si>
  <si>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</si>
  <si>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</si>
  <si>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</si>
  <si>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</si>
  <si>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</si>
  <si>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</si>
  <si>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</si>
  <si>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</si>
  <si>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</si>
  <si>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</si>
  <si>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</si>
  <si>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</si>
  <si>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</si>
  <si>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</si>
  <si>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</si>
  <si>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</si>
  <si>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</si>
  <si>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</si>
  <si>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</si>
  <si>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</si>
  <si>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</si>
  <si>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</si>
  <si>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</si>
  <si>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</si>
  <si>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</si>
  <si>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</si>
  <si>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</si>
  <si>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</si>
  <si>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</si>
  <si>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</si>
  <si>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</si>
  <si>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</si>
  <si>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</si>
  <si>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</si>
  <si>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</si>
  <si>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</si>
  <si>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</si>
  <si>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</si>
  <si>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</si>
  <si>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</si>
  <si>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</si>
  <si>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</si>
  <si>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</si>
  <si>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</si>
  <si>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</si>
  <si>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</si>
  <si>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</si>
  <si>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</si>
  <si>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</si>
  <si>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</si>
  <si>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</si>
  <si>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</si>
  <si>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</si>
  <si>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</si>
  <si>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</si>
  <si>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</si>
  <si>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</si>
  <si>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</si>
  <si>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</si>
  <si>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</si>
  <si>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</si>
  <si>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</si>
  <si>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</si>
  <si>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</si>
  <si>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</si>
  <si>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</si>
  <si>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</si>
  <si>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</si>
  <si>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</si>
  <si>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</si>
  <si>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</si>
  <si>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</si>
  <si>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</si>
  <si>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</si>
  <si>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</si>
  <si>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</si>
  <si>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</si>
  <si>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</si>
  <si>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</si>
  <si>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</si>
  <si>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</si>
  <si>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</si>
  <si>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</si>
  <si>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</si>
  <si>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</si>
  <si>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</si>
  <si>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</si>
  <si>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</si>
  <si>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</si>
  <si>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</si>
  <si>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</si>
  <si>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</si>
  <si>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</si>
  <si>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</si>
  <si>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</si>
  <si>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</si>
  <si>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</si>
  <si>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</si>
  <si>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</si>
  <si>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</si>
  <si>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</si>
  <si>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</si>
  <si>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</si>
  <si>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</si>
  <si>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</si>
  <si>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</si>
  <si>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</si>
  <si>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</si>
  <si>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</si>
  <si>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</si>
  <si>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</si>
  <si>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</si>
  <si>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</si>
  <si>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</si>
  <si>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</si>
  <si>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</si>
  <si>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</si>
  <si>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</si>
  <si>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</si>
  <si>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</si>
  <si>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</si>
  <si>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</si>
  <si>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</si>
  <si>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</si>
  <si>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</si>
  <si>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</si>
  <si>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</si>
  <si>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</si>
  <si>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</si>
  <si>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</si>
  <si>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</si>
  <si>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</si>
  <si>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</si>
  <si>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</si>
  <si>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</si>
  <si>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</si>
  <si>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</si>
  <si>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</si>
  <si>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</si>
  <si>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</si>
  <si>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</si>
  <si>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</si>
  <si>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</si>
  <si>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</si>
  <si>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</si>
  <si>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</si>
  <si>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</si>
  <si>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</si>
  <si>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</si>
  <si>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</si>
  <si>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</si>
  <si>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</si>
  <si>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</si>
  <si>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</si>
  <si>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</si>
  <si>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</si>
  <si>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</si>
  <si>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</si>
  <si>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</si>
  <si>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</si>
  <si>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</si>
  <si>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</si>
  <si>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</si>
  <si>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</si>
  <si>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</si>
  <si>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</si>
  <si>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</si>
  <si>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</si>
  <si>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</si>
  <si>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</si>
  <si>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</si>
  <si>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</si>
  <si>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</si>
  <si>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</si>
  <si>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</si>
  <si>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</si>
  <si>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</si>
  <si>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</si>
  <si>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</si>
  <si>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</si>
  <si>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</si>
  <si>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</si>
  <si>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</si>
  <si>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</si>
  <si>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</si>
  <si>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</si>
  <si>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</si>
  <si>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</si>
  <si>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</si>
  <si>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</si>
  <si>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</si>
  <si>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</si>
  <si>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</si>
  <si>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</si>
  <si>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</si>
  <si>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</si>
  <si>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</si>
  <si>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</si>
  <si>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</si>
  <si>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</si>
  <si>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</si>
  <si>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</si>
  <si>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</si>
  <si>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</si>
  <si>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</si>
  <si>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</si>
  <si>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</si>
  <si>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</si>
  <si>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</si>
  <si>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</si>
  <si>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</si>
  <si>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</si>
  <si>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</si>
  <si>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</si>
  <si>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</si>
  <si>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</si>
  <si>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</si>
  <si>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</si>
  <si>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</si>
  <si>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</si>
  <si>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</si>
  <si>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</si>
  <si>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</si>
  <si>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</si>
  <si>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</si>
  <si>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</si>
  <si>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</si>
  <si>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</si>
  <si>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</si>
  <si>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</si>
  <si>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</si>
  <si>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</si>
  <si>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</si>
  <si>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</si>
  <si>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</si>
  <si>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</si>
  <si>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</si>
  <si>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</si>
  <si>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</si>
  <si>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</si>
  <si>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</si>
  <si>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</si>
  <si>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</si>
  <si>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</si>
  <si>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</si>
  <si>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</si>
  <si>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</si>
  <si>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</si>
  <si>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</si>
  <si>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</si>
  <si>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</si>
  <si>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</si>
  <si>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</si>
  <si>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</si>
  <si>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</si>
  <si>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</si>
  <si>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</si>
  <si>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</si>
  <si>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</si>
  <si>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</si>
  <si>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</si>
  <si>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</si>
  <si>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</si>
  <si>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</si>
  <si>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</si>
  <si>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</si>
  <si>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</si>
  <si>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</si>
  <si>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</si>
  <si>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</si>
  <si>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</si>
  <si>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</si>
  <si>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</si>
  <si>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</si>
  <si>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</si>
  <si>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</si>
  <si>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</si>
  <si>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</si>
  <si>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</si>
  <si>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</si>
  <si>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</si>
  <si>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</si>
  <si>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</si>
  <si>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</si>
  <si>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</si>
  <si>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</si>
  <si>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</si>
  <si>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</si>
  <si>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</si>
  <si>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</si>
  <si>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</si>
  <si>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</si>
  <si>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</si>
  <si>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</si>
  <si>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</si>
  <si>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</si>
  <si>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</si>
  <si>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</si>
  <si>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</si>
  <si>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</si>
  <si>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</si>
  <si>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</si>
  <si>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</si>
  <si>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</si>
  <si>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</si>
  <si>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</si>
  <si>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</si>
  <si>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</si>
  <si>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</si>
  <si>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</si>
  <si>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</si>
  <si>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</si>
  <si>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</si>
  <si>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</si>
  <si>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</si>
  <si>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</si>
  <si>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</si>
  <si>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</si>
  <si>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</si>
  <si>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</si>
  <si>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</si>
  <si>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</si>
  <si>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</si>
  <si>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</si>
  <si>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</si>
  <si>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</si>
  <si>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</si>
  <si>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</si>
  <si>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</si>
  <si>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</si>
  <si>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</si>
  <si>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</si>
  <si>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</si>
  <si>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</si>
  <si>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</si>
  <si>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</si>
  <si>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</si>
  <si>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</si>
  <si>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</si>
  <si>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</si>
  <si>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</si>
  <si>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</si>
  <si>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</si>
  <si>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</si>
  <si>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</si>
  <si>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</si>
  <si>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</si>
  <si>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</si>
  <si>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</si>
  <si>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</si>
  <si>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</si>
  <si>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</si>
  <si>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</si>
  <si>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</si>
  <si>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</si>
  <si>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</si>
  <si>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</si>
  <si>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</si>
  <si>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</si>
  <si>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</si>
  <si>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</si>
  <si>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</si>
  <si>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</si>
  <si>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</si>
  <si>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</si>
  <si>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</si>
  <si>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</si>
  <si>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</si>
  <si>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</si>
  <si>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</si>
  <si>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</si>
  <si>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</si>
  <si>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</si>
  <si>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</si>
  <si>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</si>
  <si>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</si>
  <si>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</si>
  <si>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</si>
  <si>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</si>
  <si>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</si>
  <si>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</si>
  <si>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</si>
  <si>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</si>
  <si>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</si>
  <si>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</si>
  <si>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</si>
  <si>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</si>
  <si>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</si>
  <si>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</si>
  <si>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</si>
  <si>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</si>
  <si>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</si>
  <si>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</si>
  <si>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</si>
  <si>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</si>
  <si>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</si>
  <si>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</si>
  <si>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</si>
  <si>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</si>
  <si>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</si>
  <si>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</si>
  <si>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</si>
  <si>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</si>
  <si>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</si>
  <si>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</si>
  <si>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</si>
  <si>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</si>
  <si>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</si>
  <si>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</si>
  <si>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</si>
  <si>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</si>
  <si>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</si>
  <si>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</si>
  <si>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</si>
  <si>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</si>
  <si>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</si>
  <si>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</si>
  <si>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</si>
  <si>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</si>
  <si>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</si>
  <si>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</si>
  <si>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</si>
  <si>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</si>
  <si>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</si>
  <si>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</si>
  <si>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</si>
  <si>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</si>
  <si>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</si>
  <si>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</si>
  <si>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</si>
  <si>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</si>
  <si>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</si>
  <si>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</si>
  <si>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</si>
  <si>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</si>
  <si>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</si>
  <si>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</si>
  <si>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</si>
  <si>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</si>
  <si>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</si>
  <si>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</si>
  <si>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</si>
  <si>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</si>
  <si>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</si>
  <si>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</si>
  <si>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</si>
  <si>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</si>
  <si>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</si>
  <si>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</si>
  <si>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</si>
  <si>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</si>
  <si>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</si>
  <si>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</si>
  <si>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</si>
  <si>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</si>
  <si>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</si>
  <si>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</si>
  <si>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</si>
  <si>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</si>
  <si>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</si>
  <si>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</si>
  <si>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</si>
  <si>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</si>
  <si>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</si>
  <si>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</si>
  <si>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</si>
  <si>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</si>
  <si>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</si>
  <si>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</si>
  <si>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</si>
  <si>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</si>
  <si>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</si>
  <si>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</si>
  <si>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</si>
  <si>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</si>
  <si>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</si>
  <si>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</si>
  <si>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</si>
  <si>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</si>
  <si>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</si>
  <si>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</si>
  <si>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</si>
  <si>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</si>
  <si>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</si>
  <si>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</si>
  <si>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</si>
  <si>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</si>
  <si>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</si>
  <si>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</si>
  <si>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</si>
  <si>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</si>
  <si>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</si>
  <si>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</si>
  <si>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</si>
  <si>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</si>
  <si>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</si>
  <si>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</si>
  <si>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</si>
  <si>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</si>
  <si>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</si>
  <si>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</si>
  <si>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</si>
  <si>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</si>
  <si>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</si>
  <si>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</si>
  <si>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</si>
  <si>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</si>
  <si>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</si>
  <si>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</si>
  <si>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</si>
  <si>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</si>
  <si>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</si>
  <si>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</si>
  <si>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</si>
  <si>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</si>
  <si>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</si>
  <si>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</si>
  <si>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</si>
  <si>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</si>
  <si>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</si>
  <si>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</si>
  <si>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</si>
  <si>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</si>
  <si>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</si>
  <si>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</si>
  <si>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</si>
  <si>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</si>
  <si>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</si>
  <si>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</si>
  <si>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</si>
  <si>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</si>
  <si>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</si>
  <si>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</si>
  <si>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</si>
  <si>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</si>
  <si>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</si>
  <si>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</si>
  <si>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</si>
  <si>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</si>
  <si>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</si>
  <si>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</si>
  <si>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</si>
  <si>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</si>
  <si>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</si>
  <si>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</si>
  <si>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</si>
  <si>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</si>
  <si>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</si>
  <si>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</si>
  <si>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</si>
  <si>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</si>
  <si>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</si>
  <si>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</si>
  <si>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</si>
  <si>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</si>
  <si>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</si>
  <si>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</si>
  <si>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</si>
  <si>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</si>
  <si>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</si>
  <si>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</si>
  <si>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</si>
  <si>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</si>
  <si>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</si>
  <si>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</si>
  <si>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</si>
  <si>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</si>
  <si>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</si>
  <si>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</si>
  <si>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</si>
  <si>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</si>
  <si>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</si>
  <si>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</si>
  <si>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</si>
  <si>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</si>
  <si>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</si>
  <si>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</si>
  <si>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</si>
  <si>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</si>
  <si>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</si>
  <si>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</si>
  <si>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</si>
  <si>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</si>
  <si>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</si>
  <si>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</si>
  <si>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</si>
  <si>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</si>
  <si>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</si>
  <si>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</si>
  <si>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The Bank of Nova Scotia</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</si>
  <si>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</si>
  <si>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</si>
  <si>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</si>
  <si>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Total Outstanding under the Global Registered Covered Bond Program</t>
  </si>
  <si>
    <t>OSFI Covered Bond Limit</t>
  </si>
  <si>
    <t>Supplementary Information (continued)</t>
  </si>
  <si>
    <t>Fitch</t>
  </si>
  <si>
    <t>DBRS</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</si>
  <si>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</si>
  <si>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</si>
  <si>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</si>
  <si>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</si>
  <si>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Specific Rating Related Action</t>
  </si>
  <si>
    <t>The following actions are required if the rating of the Cash Manager (Scotiabank) falls below the stipulated rating</t>
  </si>
  <si>
    <t>Moody's</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</si>
  <si>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</si>
  <si>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</si>
  <si>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</si>
  <si>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</si>
  <si>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</si>
  <si>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</si>
  <si>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</si>
  <si>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</si>
  <si>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</si>
  <si>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</si>
  <si>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</si>
  <si>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</si>
  <si>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</si>
  <si>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</si>
  <si>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</si>
  <si>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</si>
  <si>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</si>
  <si>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</si>
  <si>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</si>
  <si>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</si>
  <si>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t>A = lesser of (i) Present Value of outstanding loan balance of</t>
  </si>
  <si>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</si>
  <si>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</si>
  <si>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</si>
  <si>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</si>
  <si>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</si>
  <si>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</si>
  <si>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</si>
  <si>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</si>
  <si>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</si>
  <si>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</si>
  <si>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</si>
  <si>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</si>
  <si>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</si>
  <si>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</si>
  <si>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</si>
  <si>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</si>
  <si>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</si>
  <si>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</si>
  <si>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</si>
  <si>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</si>
  <si>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</si>
  <si>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</si>
  <si>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</si>
  <si>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</si>
  <si>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</si>
  <si>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t>Net Inflows/(Outflows)</t>
  </si>
  <si>
    <t>Scotiabank Global Registered Covered Bond Program Monthly Investor Report</t>
  </si>
  <si>
    <t>Calculation Date:</t>
  </si>
  <si>
    <t>Distribution Date:</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</si>
  <si>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</si>
  <si>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</si>
  <si>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</si>
  <si>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</si>
  <si>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</si>
  <si>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</si>
  <si>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</si>
  <si>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</si>
  <si>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</si>
  <si>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</si>
  <si>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</si>
  <si>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</si>
  <si>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</si>
  <si>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</si>
  <si>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</si>
  <si>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</si>
  <si>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</si>
  <si>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</si>
  <si>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</si>
  <si>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</si>
  <si>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</si>
  <si>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</si>
  <si>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</si>
  <si>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</si>
  <si>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</si>
  <si>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</si>
  <si>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</si>
  <si>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</si>
  <si>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</si>
  <si>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</si>
  <si>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</si>
  <si>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</si>
  <si>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</si>
  <si>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</si>
  <si>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</si>
  <si>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</si>
  <si>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</si>
  <si>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</si>
  <si>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</si>
  <si>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</si>
  <si>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</si>
  <si>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</si>
  <si>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</si>
  <si>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</si>
  <si>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</si>
  <si>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</si>
  <si>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</si>
  <si>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</si>
  <si>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</si>
  <si>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</si>
  <si>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</si>
  <si>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Rate Type</t>
  </si>
  <si>
    <t>Fixed</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</si>
  <si>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</si>
  <si>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</si>
  <si>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</si>
  <si>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</si>
  <si>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</si>
  <si>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</si>
  <si>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</si>
  <si>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</si>
  <si>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</si>
  <si>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</si>
  <si>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</si>
  <si>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</si>
  <si>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</si>
  <si>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</si>
  <si>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</si>
  <si>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</si>
  <si>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</si>
  <si>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</si>
  <si>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</si>
  <si>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</si>
  <si>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</si>
  <si>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</si>
  <si>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</si>
  <si>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</si>
  <si>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</si>
  <si>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</si>
  <si>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</si>
  <si>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</si>
  <si>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</si>
  <si>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</si>
  <si>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</si>
  <si>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</si>
  <si>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</si>
  <si>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</si>
  <si>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</si>
  <si>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</si>
  <si>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</si>
  <si>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</si>
  <si>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</si>
  <si>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</si>
  <si>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</si>
  <si>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</si>
  <si>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</si>
  <si>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</si>
  <si>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</si>
  <si>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</si>
  <si>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</si>
  <si>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</si>
  <si>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</si>
  <si>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</si>
  <si>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</si>
  <si>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</si>
  <si>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</si>
  <si>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</si>
  <si>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</si>
  <si>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</si>
  <si>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</si>
  <si>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</si>
  <si>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</si>
  <si>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</si>
  <si>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</si>
  <si>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</si>
  <si>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</si>
  <si>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</si>
  <si>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</si>
  <si>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</si>
  <si>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</si>
  <si>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</si>
  <si>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</si>
  <si>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</si>
  <si>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</si>
  <si>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</si>
  <si>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</si>
  <si>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</si>
  <si>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</si>
  <si>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</si>
  <si>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</si>
  <si>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</si>
  <si>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</si>
  <si>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</si>
  <si>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</si>
  <si>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&lt;=599</t>
  </si>
  <si>
    <t>600-650</t>
  </si>
  <si>
    <t>651-700</t>
  </si>
  <si>
    <t>701-750</t>
  </si>
  <si>
    <t>751-800</t>
  </si>
  <si>
    <t>&gt;800</t>
  </si>
  <si>
    <t>Reporting Date:</t>
  </si>
  <si>
    <t>Cut-off Date:</t>
  </si>
  <si>
    <t>Worksheet D1. NTT</t>
  </si>
  <si>
    <t>Worksheet D2. NTT Pool</t>
  </si>
  <si>
    <t>http://www.scotiabank.com/ca/en/0,,7073,00.html</t>
  </si>
  <si>
    <t>N</t>
  </si>
  <si>
    <t>https://coveredbondlabel.com</t>
  </si>
  <si>
    <t xml:space="preserve"> </t>
  </si>
  <si>
    <t>https://www.coveredbondlabel.com/issuer/143/</t>
  </si>
  <si>
    <t>Intra-group</t>
  </si>
  <si>
    <t>Bank of Nova Scotia</t>
  </si>
  <si>
    <t xml:space="preserve">The Bank of Nova Scotia, London Branch and for the US, The Bank of Nova Scotia-New York Agency and for Australia, BTS Institutional services Australia Limited </t>
  </si>
  <si>
    <t>Canadian Imperial Bank of Commerce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</si>
  <si>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</si>
  <si>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</si>
  <si>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</si>
  <si>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</si>
  <si>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</si>
  <si>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</si>
  <si>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</si>
  <si>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</si>
  <si>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</si>
  <si>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</si>
  <si>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</si>
  <si>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 xml:space="preserve">Loan Seasoning is calculated based on the number of months since the loan was originated, refinanced or renewed. </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</si>
  <si>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</si>
  <si>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Cover Pool Amortisation Profile -  
Weighted Average Life [HTT General, G.3.4.1]</t>
  </si>
  <si>
    <t>Loan Seasoning</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</si>
  <si>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</si>
  <si>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</si>
  <si>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</si>
  <si>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CAD</t>
  </si>
  <si>
    <t>99,999 and below</t>
  </si>
  <si>
    <t>100,000 - 199,999</t>
  </si>
  <si>
    <t>200,000 - 299,999</t>
  </si>
  <si>
    <t>300,000 - 399,999</t>
  </si>
  <si>
    <t>400,000 - 499,999</t>
  </si>
  <si>
    <t>500,000 - 599,999</t>
  </si>
  <si>
    <t>600,000 - 699,999</t>
  </si>
  <si>
    <t>700,000 - 799,999</t>
  </si>
  <si>
    <t>800,000 - 899,999</t>
  </si>
  <si>
    <t>900,000 - 999,999</t>
  </si>
  <si>
    <t>1,000,000 and above</t>
  </si>
  <si>
    <t>Regulatory Minimum Overcollateralization:</t>
  </si>
  <si>
    <t>National OC per CMHC Covered Bond Guide Section 4.3.8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</si>
  <si>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</si>
  <si>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Level of Overcollateralization</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</si>
  <si>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</si>
  <si>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</si>
  <si>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</si>
  <si>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80.01-90.00</t>
  </si>
  <si>
    <t>90.01-100.00</t>
  </si>
  <si>
    <t>over 100.00</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</si>
  <si>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</si>
  <si>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</si>
  <si>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r>
      <t>Percentage Total</t>
    </r>
    <r>
      <rPr>
        <b/>
        <vertAlign val="superscript"/>
        <sz val="11"/>
        <rFont val="Calibri"/>
        <family val="2"/>
        <scheme val="minor"/>
      </rPr>
      <t>(4)</t>
    </r>
  </si>
  <si>
    <r>
      <t xml:space="preserve">Level of Overcollateralization </t>
    </r>
    <r>
      <rPr>
        <vertAlign val="superscript"/>
        <sz val="13"/>
        <rFont val="Calibri"/>
        <family val="2"/>
        <scheme val="minor"/>
      </rPr>
      <t>(3)</t>
    </r>
  </si>
  <si>
    <r>
      <rPr>
        <b/>
        <sz val="11"/>
        <rFont val="Calibri"/>
        <family val="2"/>
        <scheme val="minor"/>
      </rPr>
      <t>Trading Value of Covered Bond</t>
    </r>
    <r>
      <rPr>
        <vertAlign val="superscript"/>
        <sz val="11"/>
        <rFont val="Calibri"/>
        <family val="2"/>
        <scheme val="minor"/>
      </rPr>
      <t>(4)</t>
    </r>
  </si>
  <si>
    <r>
      <t>Performing Eligible Loans</t>
    </r>
    <r>
      <rPr>
        <vertAlign val="superscript"/>
        <sz val="11"/>
        <color indexed="8"/>
        <rFont val="Calibri"/>
        <family val="2"/>
        <scheme val="minor"/>
      </rPr>
      <t xml:space="preserve">(5) </t>
    </r>
    <r>
      <rPr>
        <sz val="11"/>
        <color indexed="8"/>
        <rFont val="Calibri"/>
        <family val="2"/>
      </rPr>
      <t>and (ii) 80% of Market Value of</t>
    </r>
  </si>
  <si>
    <r>
      <t>Portfolio Losses</t>
    </r>
    <r>
      <rPr>
        <b/>
        <vertAlign val="superscript"/>
        <sz val="14"/>
        <color theme="0"/>
        <rFont val="Calibri"/>
        <family val="2"/>
        <scheme val="minor"/>
      </rPr>
      <t>(6)</t>
    </r>
  </si>
  <si>
    <t>(8)</t>
  </si>
  <si>
    <r>
      <t>Other Inflows / Outflows</t>
    </r>
    <r>
      <rPr>
        <vertAlign val="superscript"/>
        <sz val="11"/>
        <rFont val="Calibri"/>
        <family val="2"/>
        <scheme val="minor"/>
      </rPr>
      <t>(9)</t>
    </r>
  </si>
  <si>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</si>
  <si>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</si>
  <si>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</si>
  <si>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</si>
  <si>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</si>
  <si>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</si>
  <si>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</si>
  <si>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</si>
  <si>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</si>
  <si>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</si>
  <si>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</si>
  <si>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</si>
  <si>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CBL6 - 5 Year Floating(1)</t>
  </si>
  <si>
    <t>3 Mth BBSW + 0.65%</t>
  </si>
  <si>
    <t>Float</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</si>
  <si>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</si>
  <si>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</si>
  <si>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</si>
  <si>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</si>
  <si>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</si>
  <si>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</si>
  <si>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</si>
  <si>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</si>
  <si>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</si>
  <si>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</si>
  <si>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</si>
  <si>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</si>
  <si>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</si>
  <si>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</si>
  <si>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</si>
  <si>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</si>
  <si>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 xml:space="preserve">SERIES CBL19 - 5 Year Floating(1) </t>
  </si>
  <si>
    <t>3 Mth GBP LIBOR + 0.23%</t>
  </si>
  <si>
    <t xml:space="preserve">SERIES CBL20 - 7 Year Fixed(1) </t>
  </si>
  <si>
    <t xml:space="preserve">SERIES CBL21 - 4.5 Year Fixed(1) </t>
  </si>
  <si>
    <t>Series Ratings</t>
  </si>
  <si>
    <t>CBL1</t>
  </si>
  <si>
    <t>Aaa</t>
  </si>
  <si>
    <t>AAA</t>
  </si>
  <si>
    <t>CBL2</t>
  </si>
  <si>
    <t>CBL3</t>
  </si>
  <si>
    <t>CBL6</t>
  </si>
  <si>
    <t>CBL7</t>
  </si>
  <si>
    <t>CBL8</t>
  </si>
  <si>
    <t>CBL9</t>
  </si>
  <si>
    <t>CBL10</t>
  </si>
  <si>
    <t>CBL11</t>
  </si>
  <si>
    <t>CBL12</t>
  </si>
  <si>
    <t>CBL13</t>
  </si>
  <si>
    <t>CBL14</t>
  </si>
  <si>
    <t>CBL15</t>
  </si>
  <si>
    <t>CBL16</t>
  </si>
  <si>
    <t>CBL17</t>
  </si>
  <si>
    <t>CBL18</t>
  </si>
  <si>
    <t>CBL19</t>
  </si>
  <si>
    <t>CBL20</t>
  </si>
  <si>
    <t>CBL21</t>
  </si>
  <si>
    <t>Supplementary Information</t>
  </si>
  <si>
    <t>Parties to Scotiabank Global Registered Covered Bond Program</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</si>
  <si>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</si>
  <si>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</si>
  <si>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</si>
  <si>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</si>
  <si>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</si>
  <si>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</si>
  <si>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</si>
  <si>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</si>
  <si>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</si>
  <si>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</si>
  <si>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</si>
  <si>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Paying Agent, Registrar, Exchange Agent, Transfer Agent</t>
  </si>
  <si>
    <t xml:space="preserve">The Bank of Nova Scotia, London Branch and for the US, The Bank of Nova Scotia-New York Agency </t>
  </si>
  <si>
    <t>and for AUD,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</si>
  <si>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</si>
  <si>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Senior Debt</t>
  </si>
  <si>
    <t>A1</t>
  </si>
  <si>
    <t>AA-</t>
  </si>
  <si>
    <t>AA</t>
  </si>
  <si>
    <t>A+</t>
  </si>
  <si>
    <t>Subordinated Debt that does not contain NVCC(2) provisions</t>
  </si>
  <si>
    <t>Baa1</t>
  </si>
  <si>
    <t>AA (low)</t>
  </si>
  <si>
    <t>A-</t>
  </si>
  <si>
    <t>Subordinated Debt that contains NVCC(2) provisions</t>
  </si>
  <si>
    <t>Baa2</t>
  </si>
  <si>
    <t>N/A</t>
  </si>
  <si>
    <t>A (low)</t>
  </si>
  <si>
    <t>BBB+</t>
  </si>
  <si>
    <t>Short-Term Debt</t>
  </si>
  <si>
    <t>P-1</t>
  </si>
  <si>
    <t>F1+</t>
  </si>
  <si>
    <t>R-1 (high)</t>
  </si>
  <si>
    <t>A-1</t>
  </si>
  <si>
    <t>Rating Outlook</t>
  </si>
  <si>
    <t>Negative</t>
  </si>
  <si>
    <t>Stable</t>
  </si>
  <si>
    <t>Counterparty Risk Assessment</t>
  </si>
  <si>
    <t>P-1(cr) / Aa3(cr)</t>
  </si>
  <si>
    <t xml:space="preserve">N/A </t>
  </si>
  <si>
    <t>Short-Term Debt / Senior Debt</t>
  </si>
  <si>
    <t>P-1 / A1</t>
  </si>
  <si>
    <t>F1+ / AA-</t>
  </si>
  <si>
    <t>R-1 (high) / AA</t>
  </si>
  <si>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</si>
  <si>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</si>
  <si>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(Scotiabank)</t>
  </si>
  <si>
    <t>F1 and A</t>
  </si>
  <si>
    <t>R-1 (low) / A</t>
  </si>
  <si>
    <t>Standby Account Bank / Standby GDA Provider (CIBC)</t>
  </si>
  <si>
    <t xml:space="preserve">R-1 (low) / A </t>
  </si>
  <si>
    <t>Cash Manager (Scotiabank)</t>
  </si>
  <si>
    <t>P-2 (cr)</t>
  </si>
  <si>
    <t xml:space="preserve">F2 </t>
  </si>
  <si>
    <t>BBB (low)</t>
  </si>
  <si>
    <t>Servicer (Scotiabank)</t>
  </si>
  <si>
    <t>Baa3 (cr)</t>
  </si>
  <si>
    <t>F2 / BBB+</t>
  </si>
  <si>
    <t>Interest Rate Swap Provider (Scotiabank)</t>
  </si>
  <si>
    <t>P-2 (cr) / A3 (cr)</t>
  </si>
  <si>
    <t xml:space="preserve">R-2 (middle) / BBB </t>
  </si>
  <si>
    <t>Covered Bond Swap Provider (Scotiabank)</t>
  </si>
  <si>
    <t>Cash Manager is required to direct the Servicer to deposit Revenue Receipts and all Principal Receipts received by the Servicer directly into the GDA Account (or Standby GDA Account) within two Toronto business days.</t>
  </si>
  <si>
    <t>R-1 (low) and BBB (low)</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</si>
  <si>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</si>
  <si>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</si>
  <si>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</si>
  <si>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</si>
  <si>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</si>
  <si>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</si>
  <si>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</si>
  <si>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</si>
  <si>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</si>
  <si>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</si>
  <si>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</si>
  <si>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</si>
  <si>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</si>
  <si>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</si>
  <si>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</si>
  <si>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(a) Interest Rate Swap Provider</t>
  </si>
  <si>
    <t>P-1 (cr) and A2 (cr)</t>
  </si>
  <si>
    <t xml:space="preserve"> R-1 (low) and A </t>
  </si>
  <si>
    <t>(b) Covered Bond Swap Provider</t>
  </si>
  <si>
    <t>P-1 and A2</t>
  </si>
  <si>
    <t>R-1 (low) and A</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</si>
  <si>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</si>
  <si>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</si>
  <si>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</si>
  <si>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</si>
  <si>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</si>
  <si>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</si>
  <si>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</si>
  <si>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</si>
  <si>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</si>
  <si>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</si>
  <si>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</si>
  <si>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</si>
  <si>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</si>
  <si>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</si>
  <si>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</si>
  <si>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</si>
  <si>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 xml:space="preserve">(3) Per Section 4.3.8 of the CMHC Guide, (A) the lesser of (i) the total amount of cover pool collateral and (ii) the amount of cover pool collateral required to collateralize the covered bonds </t>
  </si>
  <si>
    <t>outstanding and ensure the Asset Coverage Test is met, divided by (B) the Canadian dollar equivalent of the principal amount of covered bonds outstanding under the registered covered bond program.</t>
  </si>
  <si>
    <t>(4) Trading value method is the last selling price as of the Calculation Date of the covered bond.</t>
  </si>
  <si>
    <t>(5) Present value of expected future cash flows of Loans, calculated using the weighted average current market interest rates offered to Scotiabank clients as at the last day of the month,</t>
  </si>
  <si>
    <t>being 3.3151%.</t>
  </si>
  <si>
    <t>(6)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</si>
  <si>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</si>
  <si>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</si>
  <si>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</si>
  <si>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2017 for details on impaired loans and</t>
  </si>
  <si>
    <t>Scotiabank’s residential mortgage portfolio.</t>
  </si>
  <si>
    <t>(7) This amount is to be paid out on May 17th, 2018.</t>
  </si>
  <si>
    <t>(8) This amount was paid out on April 17th, 2018.</t>
  </si>
  <si>
    <t>(9)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</si>
  <si>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</si>
  <si>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</si>
  <si>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</si>
  <si>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</si>
  <si>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determined or assessed as of the most recent advance in accordance with the underwriting policies (whether upon origination or renewal of the Eligible Loan,  or subsequently thereto).</t>
  </si>
  <si>
    <t>(6) Refer to footnote (6)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</si>
  <si>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</si>
  <si>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</si>
  <si>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</si>
  <si>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</si>
  <si>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</si>
  <si>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100.01 and Above</t>
  </si>
  <si>
    <t>(1) Refer to footnote (6)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</si>
  <si>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</si>
  <si>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</si>
  <si>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</si>
  <si>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Percentage Total</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</si>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</sst>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quot;$&quot;#,##0_);[Red]\(&quot;$&quot;#,##0\)"/>
    <numFmt numFmtId="165" formatCode="&quot;$&quot;#,##0.00_);[Red]\(&quot;$&quot;#,##0.00\)"/>
    <numFmt numFmtId="166" formatCode="_(&quot;$&quot;* #,##0.00_);_(&quot;$&quot;* \(#,##0.00\);_(&quot;$&quot;* &quot;-&quot;??_);_(@_)"/>
    <numFmt numFmtId="167" formatCode="_(* #,##0.00_);_(* \(#,##0.00\);_(* &quot;-&quot;??_);_(@_)"/>
    <numFmt numFmtId="168" formatCode="_ * #,##0.00_ ;_ * \-#,##0.00_ ;_ * &quot;-&quot;??_ ;_ @_ "/>
    <numFmt numFmtId="169" formatCode="0.0%"/>
    <numFmt numFmtId="170" formatCode="[$EUR]\ #,##0;[Red][$EUR]\ #,##0"/>
    <numFmt numFmtId="171" formatCode="#,##0.00000_);[Red]\(#,##0.00000\)"/>
    <numFmt numFmtId="172" formatCode="[$-409]mmmm\ d\,\ yyyy;@"/>
    <numFmt numFmtId="173" formatCode="0.000%"/>
    <numFmt numFmtId="174" formatCode="[$USD]\ #,##0;[Red][$USD]\ #,##0"/>
    <numFmt numFmtId="175" formatCode="[$GBP]\ #,##0;[Red][$GBP]\ #,##0"/>
    <numFmt numFmtId="176" formatCode="[$AUD]\ #,##0;[Red][$AUD]\ #,##0"/>
    <numFmt numFmtId="177" formatCode="_(* #,##0_);_(* \(#,##0\);_(* &quot;-&quot;??_);_(@_)"/>
    <numFmt numFmtId="178" formatCode="[$-409]dd\-mmm\-yy;@"/>
    <numFmt numFmtId="179" formatCode="0.0000000000"/>
    <numFmt numFmtId="180" formatCode="_(&quot;$&quot;* #,##0_);_(&quot;$&quot;* \(#,##0\);_(&quot;$&quot;* &quot;-&quot;??_);_(@_)"/>
    <numFmt numFmtId="181" formatCode="&quot;$&quot;#,##0"/>
    <numFmt numFmtId="182" formatCode="0_);\(0\)"/>
    <numFmt numFmtId="183" formatCode="#,##0,,"/>
    <numFmt numFmtId="184" formatCode="#,000,,"/>
    <numFmt numFmtId="185" formatCode="#,###,,"/>
    <numFmt numFmtId="186" formatCode="#,##0,"/>
    <numFmt numFmtId="187" formatCode="#,##0.00000"/>
  </numFmts>
  <fonts count="11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8"/>
      <color theme="3"/>
      <name val="Cambria"/>
      <family val="2"/>
      <scheme val="major"/>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sz val="14"/>
      <color theme="0"/>
      <name val="Arial"/>
      <family val="2"/>
    </font>
    <font>
      <b/>
      <u/>
      <sz val="11"/>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30"/>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u/>
      <sz val="11"/>
      <color theme="0"/>
      <name val="Calibri"/>
      <family val="2"/>
      <scheme val="minor"/>
    </font>
    <font>
      <vertAlign val="superscript"/>
      <sz val="13"/>
      <name val="Calibri"/>
      <family val="2"/>
      <scheme val="minor"/>
    </font>
    <font>
      <b/>
      <sz val="10"/>
      <color theme="1"/>
      <name val="Arial"/>
      <family val="2"/>
    </font>
    <font>
      <b/>
      <sz val="11"/>
      <color rgb="FFFF0000"/>
      <name val="Calibri"/>
      <family val="2"/>
      <scheme val="minor"/>
    </font>
    <font>
      <b/>
      <vertAlign val="superscript"/>
      <sz val="11"/>
      <name val="Calibri"/>
      <family val="2"/>
      <scheme val="minor"/>
    </font>
  </fonts>
  <fills count="6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3306">
    <xf numFmtId="0" fontId="0" fillId="0" borderId="0"/>
    <xf numFmtId="9" fontId="4" fillId="0" borderId="0" applyFont="0" applyFill="0" applyBorder="0" applyAlignment="0" applyProtection="0"/>
    <xf numFmtId="0" fontId="13" fillId="0" borderId="0" applyNumberFormat="0" applyFill="0" applyBorder="0" applyAlignment="0" applyProtection="0"/>
    <xf numFmtId="168"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7" fontId="4" fillId="0" borderId="0" applyFont="0" applyFill="0" applyBorder="0" applyAlignment="0" applyProtection="0"/>
    <xf numFmtId="166" fontId="4"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62" fillId="3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2" fillId="40"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2" fillId="41"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2" fillId="42"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2" fillId="43"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2" fillId="44"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2" fillId="4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2" fillId="46"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2" fillId="47"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2" fillId="4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2" fillId="45"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2" fillId="48"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8" fillId="49" borderId="0" applyNumberFormat="0" applyBorder="0" applyAlignment="0" applyProtection="0"/>
    <xf numFmtId="0" fontId="69" fillId="17" borderId="0" applyNumberFormat="0" applyBorder="0" applyAlignment="0" applyProtection="0"/>
    <xf numFmtId="0" fontId="68" fillId="46" borderId="0" applyNumberFormat="0" applyBorder="0" applyAlignment="0" applyProtection="0"/>
    <xf numFmtId="0" fontId="69" fillId="21" borderId="0" applyNumberFormat="0" applyBorder="0" applyAlignment="0" applyProtection="0"/>
    <xf numFmtId="0" fontId="68" fillId="47" borderId="0" applyNumberFormat="0" applyBorder="0" applyAlignment="0" applyProtection="0"/>
    <xf numFmtId="0" fontId="69" fillId="25" borderId="0" applyNumberFormat="0" applyBorder="0" applyAlignment="0" applyProtection="0"/>
    <xf numFmtId="0" fontId="68" fillId="50" borderId="0" applyNumberFormat="0" applyBorder="0" applyAlignment="0" applyProtection="0"/>
    <xf numFmtId="0" fontId="69" fillId="29" borderId="0" applyNumberFormat="0" applyBorder="0" applyAlignment="0" applyProtection="0"/>
    <xf numFmtId="0" fontId="68" fillId="51" borderId="0" applyNumberFormat="0" applyBorder="0" applyAlignment="0" applyProtection="0"/>
    <xf numFmtId="0" fontId="69" fillId="33" borderId="0" applyNumberFormat="0" applyBorder="0" applyAlignment="0" applyProtection="0"/>
    <xf numFmtId="0" fontId="68" fillId="52" borderId="0" applyNumberFormat="0" applyBorder="0" applyAlignment="0" applyProtection="0"/>
    <xf numFmtId="0" fontId="69" fillId="37" borderId="0" applyNumberFormat="0" applyBorder="0" applyAlignment="0" applyProtection="0"/>
    <xf numFmtId="0" fontId="68" fillId="53" borderId="0" applyNumberFormat="0" applyBorder="0" applyAlignment="0" applyProtection="0"/>
    <xf numFmtId="0" fontId="69" fillId="14" borderId="0" applyNumberFormat="0" applyBorder="0" applyAlignment="0" applyProtection="0"/>
    <xf numFmtId="0" fontId="68" fillId="54" borderId="0" applyNumberFormat="0" applyBorder="0" applyAlignment="0" applyProtection="0"/>
    <xf numFmtId="0" fontId="69" fillId="18" borderId="0" applyNumberFormat="0" applyBorder="0" applyAlignment="0" applyProtection="0"/>
    <xf numFmtId="0" fontId="68" fillId="55" borderId="0" applyNumberFormat="0" applyBorder="0" applyAlignment="0" applyProtection="0"/>
    <xf numFmtId="0" fontId="69" fillId="22" borderId="0" applyNumberFormat="0" applyBorder="0" applyAlignment="0" applyProtection="0"/>
    <xf numFmtId="0" fontId="68" fillId="50" borderId="0" applyNumberFormat="0" applyBorder="0" applyAlignment="0" applyProtection="0"/>
    <xf numFmtId="0" fontId="69" fillId="26" borderId="0" applyNumberFormat="0" applyBorder="0" applyAlignment="0" applyProtection="0"/>
    <xf numFmtId="0" fontId="68" fillId="51" borderId="0" applyNumberFormat="0" applyBorder="0" applyAlignment="0" applyProtection="0"/>
    <xf numFmtId="0" fontId="69" fillId="30" borderId="0" applyNumberFormat="0" applyBorder="0" applyAlignment="0" applyProtection="0"/>
    <xf numFmtId="0" fontId="68" fillId="56" borderId="0" applyNumberFormat="0" applyBorder="0" applyAlignment="0" applyProtection="0"/>
    <xf numFmtId="0" fontId="69" fillId="34" borderId="0" applyNumberFormat="0" applyBorder="0" applyAlignment="0" applyProtection="0"/>
    <xf numFmtId="0" fontId="70" fillId="40" borderId="0" applyNumberFormat="0" applyBorder="0" applyAlignment="0" applyProtection="0"/>
    <xf numFmtId="0" fontId="71" fillId="8" borderId="0" applyNumberFormat="0" applyBorder="0" applyAlignment="0" applyProtection="0"/>
    <xf numFmtId="0" fontId="72" fillId="57" borderId="28" applyNumberFormat="0" applyAlignment="0" applyProtection="0"/>
    <xf numFmtId="0" fontId="73" fillId="11" borderId="18" applyNumberFormat="0" applyAlignment="0" applyProtection="0"/>
    <xf numFmtId="0" fontId="74" fillId="58" borderId="29" applyNumberFormat="0" applyAlignment="0" applyProtection="0"/>
    <xf numFmtId="0" fontId="75" fillId="12" borderId="21" applyNumberFormat="0" applyAlignment="0" applyProtection="0"/>
    <xf numFmtId="167" fontId="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41" borderId="0" applyNumberFormat="0" applyBorder="0" applyAlignment="0" applyProtection="0"/>
    <xf numFmtId="0" fontId="79" fillId="7" borderId="0" applyNumberFormat="0" applyBorder="0" applyAlignment="0" applyProtection="0"/>
    <xf numFmtId="0" fontId="80" fillId="0" borderId="30" applyNumberFormat="0" applyFill="0" applyAlignment="0" applyProtection="0"/>
    <xf numFmtId="0" fontId="81" fillId="0" borderId="15" applyNumberFormat="0" applyFill="0" applyAlignment="0" applyProtection="0"/>
    <xf numFmtId="0" fontId="82" fillId="0" borderId="31" applyNumberFormat="0" applyFill="0" applyAlignment="0" applyProtection="0"/>
    <xf numFmtId="0" fontId="83" fillId="0" borderId="16" applyNumberFormat="0" applyFill="0" applyAlignment="0" applyProtection="0"/>
    <xf numFmtId="0" fontId="84" fillId="0" borderId="32" applyNumberFormat="0" applyFill="0" applyAlignment="0" applyProtection="0"/>
    <xf numFmtId="0" fontId="85" fillId="0" borderId="17"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44" borderId="28" applyNumberFormat="0" applyAlignment="0" applyProtection="0"/>
    <xf numFmtId="0" fontId="88" fillId="10" borderId="18" applyNumberFormat="0" applyAlignment="0" applyProtection="0"/>
    <xf numFmtId="0" fontId="89" fillId="0" borderId="33" applyNumberFormat="0" applyFill="0" applyAlignment="0" applyProtection="0"/>
    <xf numFmtId="0" fontId="90" fillId="0" borderId="20" applyNumberFormat="0" applyFill="0" applyAlignment="0" applyProtection="0"/>
    <xf numFmtId="0" fontId="91" fillId="59" borderId="0" applyNumberFormat="0" applyBorder="0" applyAlignment="0" applyProtection="0"/>
    <xf numFmtId="0" fontId="92" fillId="9" borderId="0" applyNumberFormat="0" applyBorder="0" applyAlignment="0" applyProtection="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23"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2" fillId="60" borderId="34"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7" fillId="13" borderId="22" applyNumberFormat="0" applyFont="0" applyAlignment="0" applyProtection="0"/>
    <xf numFmtId="0" fontId="62" fillId="13" borderId="22" applyNumberFormat="0" applyFont="0" applyAlignment="0" applyProtection="0"/>
    <xf numFmtId="0" fontId="93" fillId="57" borderId="35" applyNumberFormat="0" applyAlignment="0" applyProtection="0"/>
    <xf numFmtId="0" fontId="94" fillId="11" borderId="1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95" fillId="0" borderId="0" applyNumberFormat="0" applyFill="0" applyBorder="0" applyAlignment="0" applyProtection="0"/>
    <xf numFmtId="0" fontId="39" fillId="0" borderId="0" applyNumberFormat="0" applyFill="0" applyBorder="0" applyAlignment="0" applyProtection="0"/>
    <xf numFmtId="0" fontId="96" fillId="0" borderId="36" applyNumberFormat="0" applyFill="0" applyAlignment="0" applyProtection="0"/>
    <xf numFmtId="0" fontId="97" fillId="0" borderId="23"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cellStyleXfs>
  <cellXfs count="5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3"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4"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3" xfId="2" quotePrefix="1" applyFill="1" applyBorder="1" applyAlignment="1" applyProtection="1">
      <alignment horizontal="right" vertical="center" wrapText="1"/>
    </xf>
    <xf numFmtId="0" fontId="13" fillId="0" borderId="14"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3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0" fillId="0" borderId="0" xfId="0" applyFill="1" applyBorder="1"/>
    <xf numFmtId="0" fontId="40" fillId="0" borderId="0" xfId="4" applyFont="1" applyAlignment="1"/>
    <xf numFmtId="49" fontId="41" fillId="0" borderId="0" xfId="4" applyNumberFormat="1" applyFont="1" applyAlignment="1">
      <alignment horizontal="left"/>
    </xf>
    <xf numFmtId="49" fontId="40" fillId="0" borderId="0" xfId="4" applyNumberFormat="1" applyFont="1" applyAlignment="1"/>
    <xf numFmtId="0" fontId="40" fillId="0" borderId="0" xfId="4" applyFont="1"/>
    <xf numFmtId="0" fontId="40" fillId="0" borderId="0" xfId="4" applyFont="1" applyFill="1"/>
    <xf numFmtId="14" fontId="42" fillId="0" borderId="0" xfId="0" applyNumberFormat="1" applyFont="1"/>
    <xf numFmtId="49" fontId="41" fillId="0" borderId="0" xfId="4" applyNumberFormat="1" applyFont="1" applyAlignment="1"/>
    <xf numFmtId="0" fontId="41" fillId="0" borderId="0" xfId="4" applyNumberFormat="1" applyFont="1" applyAlignment="1">
      <alignment horizontal="left" wrapText="1"/>
    </xf>
    <xf numFmtId="0" fontId="41" fillId="0" borderId="0" xfId="4" applyNumberFormat="1" applyFont="1" applyAlignment="1">
      <alignment wrapText="1"/>
    </xf>
    <xf numFmtId="0" fontId="46" fillId="38" borderId="0" xfId="0" applyFont="1" applyFill="1"/>
    <xf numFmtId="0" fontId="43" fillId="38" borderId="0" xfId="0" applyFont="1" applyFill="1"/>
    <xf numFmtId="0" fontId="43" fillId="0" borderId="0" xfId="0" applyFont="1" applyFill="1"/>
    <xf numFmtId="0" fontId="43" fillId="0" borderId="0" xfId="0" applyFont="1"/>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Alignment="1">
      <alignment horizontal="center"/>
    </xf>
    <xf numFmtId="0" fontId="41" fillId="0" borderId="0" xfId="4" applyFont="1" applyAlignment="1">
      <alignment horizontal="center"/>
    </xf>
    <xf numFmtId="49" fontId="48" fillId="0" borderId="0" xfId="4" applyNumberFormat="1" applyFont="1" applyBorder="1" applyAlignment="1">
      <alignment horizontal="left"/>
    </xf>
    <xf numFmtId="49" fontId="48" fillId="0" borderId="0" xfId="4" applyNumberFormat="1" applyFont="1" applyBorder="1" applyAlignment="1">
      <alignment horizontal="center"/>
    </xf>
    <xf numFmtId="49" fontId="49" fillId="0" borderId="0" xfId="11" applyNumberFormat="1" applyFont="1" applyAlignment="1"/>
    <xf numFmtId="170" fontId="49" fillId="0" borderId="0" xfId="11" applyNumberFormat="1" applyFont="1" applyAlignment="1">
      <alignment horizontal="right"/>
    </xf>
    <xf numFmtId="171" fontId="49" fillId="0" borderId="0" xfId="11" applyNumberFormat="1" applyFont="1" applyAlignment="1">
      <alignment horizontal="center"/>
    </xf>
    <xf numFmtId="164" fontId="49" fillId="0" borderId="0" xfId="11" applyNumberFormat="1" applyFont="1" applyAlignment="1">
      <alignment horizontal="center"/>
    </xf>
    <xf numFmtId="172" fontId="49" fillId="0" borderId="0" xfId="11" applyNumberFormat="1" applyFont="1" applyAlignment="1">
      <alignment horizontal="center"/>
    </xf>
    <xf numFmtId="173" fontId="49" fillId="0" borderId="0" xfId="12" applyNumberFormat="1" applyFont="1" applyAlignment="1">
      <alignment horizontal="center"/>
    </xf>
    <xf numFmtId="49" fontId="49" fillId="0" borderId="0" xfId="11" applyNumberFormat="1" applyFont="1" applyAlignment="1">
      <alignment horizontal="center"/>
    </xf>
    <xf numFmtId="174" fontId="49" fillId="0" borderId="0" xfId="11" applyNumberFormat="1" applyFont="1" applyAlignment="1">
      <alignment horizontal="right"/>
    </xf>
    <xf numFmtId="172" fontId="49" fillId="0" borderId="0" xfId="4" applyNumberFormat="1" applyFont="1" applyAlignment="1">
      <alignment horizontal="center"/>
    </xf>
    <xf numFmtId="10" fontId="49" fillId="0" borderId="0" xfId="12" applyNumberFormat="1" applyFont="1" applyAlignment="1">
      <alignment horizontal="center"/>
    </xf>
    <xf numFmtId="49" fontId="49" fillId="0" borderId="0" xfId="4" applyNumberFormat="1" applyFont="1" applyAlignment="1">
      <alignment horizontal="center"/>
    </xf>
    <xf numFmtId="49" fontId="49" fillId="0" borderId="0" xfId="11" applyNumberFormat="1" applyFont="1" applyAlignment="1">
      <alignment vertical="center"/>
    </xf>
    <xf numFmtId="175" fontId="49" fillId="0" borderId="0" xfId="11" applyNumberFormat="1" applyFont="1" applyAlignment="1">
      <alignment horizontal="right" vertical="center"/>
    </xf>
    <xf numFmtId="171" fontId="49" fillId="0" borderId="0" xfId="11" applyNumberFormat="1" applyFont="1" applyAlignment="1">
      <alignment horizontal="center" vertical="center"/>
    </xf>
    <xf numFmtId="164" fontId="49" fillId="0" borderId="0" xfId="11" applyNumberFormat="1" applyFont="1" applyAlignment="1">
      <alignment horizontal="center" vertical="center"/>
    </xf>
    <xf numFmtId="172" fontId="49" fillId="0" borderId="0" xfId="4" applyNumberFormat="1" applyFont="1" applyAlignment="1">
      <alignment horizontal="center" vertical="center"/>
    </xf>
    <xf numFmtId="10" fontId="49" fillId="0" borderId="0" xfId="12" applyNumberFormat="1" applyFont="1" applyAlignment="1">
      <alignment horizontal="center" vertical="center" wrapText="1"/>
    </xf>
    <xf numFmtId="49" fontId="49" fillId="0" borderId="0" xfId="4" applyNumberFormat="1" applyFont="1" applyAlignment="1">
      <alignment horizontal="center" vertical="center"/>
    </xf>
    <xf numFmtId="49" fontId="49" fillId="0" borderId="0" xfId="4" applyNumberFormat="1" applyFont="1" applyAlignment="1"/>
    <xf numFmtId="176" fontId="49" fillId="0" borderId="0" xfId="4" applyNumberFormat="1" applyFont="1" applyAlignment="1">
      <alignment horizontal="right"/>
    </xf>
    <xf numFmtId="174" fontId="49" fillId="0" borderId="0" xfId="4" applyNumberFormat="1" applyFont="1" applyAlignment="1">
      <alignment horizontal="right"/>
    </xf>
    <xf numFmtId="171" fontId="49" fillId="0" borderId="0" xfId="11" applyNumberFormat="1" applyFont="1" applyFill="1" applyAlignment="1">
      <alignment horizontal="center" vertical="center"/>
    </xf>
    <xf numFmtId="164" fontId="49" fillId="0" borderId="0" xfId="4" applyNumberFormat="1" applyFont="1" applyFill="1" applyAlignment="1">
      <alignment horizontal="center"/>
    </xf>
    <xf numFmtId="164" fontId="47" fillId="0" borderId="24" xfId="4" applyNumberFormat="1" applyFont="1" applyBorder="1" applyAlignment="1">
      <alignment horizontal="center"/>
    </xf>
    <xf numFmtId="174" fontId="49" fillId="0" borderId="0" xfId="4" applyNumberFormat="1" applyFont="1" applyAlignment="1">
      <alignment horizontal="center"/>
    </xf>
    <xf numFmtId="164" fontId="49" fillId="0" borderId="25" xfId="4" applyNumberFormat="1" applyFont="1" applyBorder="1" applyAlignment="1">
      <alignment horizontal="center"/>
    </xf>
    <xf numFmtId="49" fontId="47" fillId="0" borderId="0" xfId="4" applyNumberFormat="1" applyFont="1" applyAlignment="1"/>
    <xf numFmtId="164" fontId="49" fillId="0" borderId="26" xfId="11" applyNumberFormat="1" applyFont="1" applyBorder="1" applyAlignment="1">
      <alignment horizontal="center"/>
    </xf>
    <xf numFmtId="164" fontId="49" fillId="0" borderId="0" xfId="4" applyNumberFormat="1" applyFont="1" applyBorder="1" applyAlignment="1">
      <alignment horizontal="center"/>
    </xf>
    <xf numFmtId="2" fontId="49" fillId="0" borderId="0" xfId="12" applyNumberFormat="1" applyFont="1" applyAlignment="1">
      <alignment horizontal="center"/>
    </xf>
    <xf numFmtId="49" fontId="40" fillId="0" borderId="0" xfId="4" applyNumberFormat="1" applyFont="1" applyFill="1"/>
    <xf numFmtId="49" fontId="40" fillId="0" borderId="0" xfId="4" applyNumberFormat="1" applyFont="1" applyFill="1" applyAlignment="1">
      <alignment horizontal="center" wrapText="1"/>
    </xf>
    <xf numFmtId="49" fontId="40" fillId="0" borderId="0" xfId="4" applyNumberFormat="1" applyFont="1" applyAlignment="1">
      <alignment horizontal="center"/>
    </xf>
    <xf numFmtId="0" fontId="40" fillId="0" borderId="0" xfId="4" quotePrefix="1" applyFont="1" applyAlignment="1"/>
    <xf numFmtId="0" fontId="50" fillId="38" borderId="0" xfId="0" applyFont="1" applyFill="1"/>
    <xf numFmtId="0" fontId="51" fillId="0" borderId="0" xfId="4" applyFont="1" applyAlignment="1">
      <alignment horizontal="center"/>
    </xf>
    <xf numFmtId="0" fontId="51" fillId="0" borderId="0" xfId="4" applyFont="1" applyAlignment="1"/>
    <xf numFmtId="49" fontId="49" fillId="0" borderId="0" xfId="4" applyNumberFormat="1" applyFont="1" applyFill="1" applyAlignment="1"/>
    <xf numFmtId="49" fontId="49" fillId="0" borderId="0" xfId="4" applyNumberFormat="1" applyFont="1" applyFill="1" applyAlignment="1">
      <alignment horizontal="center"/>
    </xf>
    <xf numFmtId="0" fontId="50" fillId="38" borderId="0" xfId="0" applyFont="1" applyFill="1" applyAlignment="1">
      <alignment horizontal="center"/>
    </xf>
    <xf numFmtId="0" fontId="43" fillId="38" borderId="0" xfId="0" applyFont="1" applyFill="1" applyAlignment="1">
      <alignment horizontal="center"/>
    </xf>
    <xf numFmtId="0" fontId="43" fillId="0" borderId="0" xfId="0" applyFont="1" applyFill="1" applyAlignment="1">
      <alignment horizontal="center"/>
    </xf>
    <xf numFmtId="49" fontId="40" fillId="0" borderId="0" xfId="11" applyNumberFormat="1" applyFont="1" applyAlignment="1">
      <alignment horizontal="center"/>
    </xf>
    <xf numFmtId="49" fontId="53" fillId="0" borderId="0" xfId="4" applyNumberFormat="1" applyFont="1" applyAlignment="1"/>
    <xf numFmtId="0" fontId="23" fillId="0" borderId="0" xfId="4" applyFont="1" applyAlignment="1">
      <alignment horizontal="center"/>
    </xf>
    <xf numFmtId="0" fontId="55" fillId="0" borderId="0" xfId="0" applyFont="1" applyFill="1"/>
    <xf numFmtId="0" fontId="40" fillId="0" borderId="0" xfId="0" applyFont="1" applyFill="1"/>
    <xf numFmtId="0" fontId="40" fillId="0" borderId="0" xfId="11" applyFont="1" applyAlignment="1"/>
    <xf numFmtId="0" fontId="40" fillId="0" borderId="0" xfId="11" applyFont="1" applyAlignment="1">
      <alignment horizontal="center"/>
    </xf>
    <xf numFmtId="176" fontId="40" fillId="0" borderId="0" xfId="11" applyNumberFormat="1" applyFont="1" applyBorder="1" applyAlignment="1">
      <alignment horizontal="center" wrapText="1"/>
    </xf>
    <xf numFmtId="164" fontId="40" fillId="0" borderId="0" xfId="11" applyNumberFormat="1" applyFont="1" applyBorder="1" applyAlignment="1">
      <alignment horizontal="center" wrapText="1"/>
    </xf>
    <xf numFmtId="172" fontId="40" fillId="0" borderId="0" xfId="11" applyNumberFormat="1" applyFont="1" applyBorder="1" applyAlignment="1">
      <alignment horizontal="center" wrapText="1"/>
    </xf>
    <xf numFmtId="0" fontId="40" fillId="0" borderId="0" xfId="11" applyFont="1" applyAlignment="1">
      <alignment horizontal="center" wrapText="1"/>
    </xf>
    <xf numFmtId="0" fontId="40" fillId="0" borderId="0" xfId="0" applyFont="1"/>
    <xf numFmtId="0" fontId="40" fillId="0" borderId="0" xfId="11" applyFont="1"/>
    <xf numFmtId="0" fontId="41" fillId="0" borderId="0" xfId="4" applyFont="1" applyAlignment="1"/>
    <xf numFmtId="0" fontId="40" fillId="0" borderId="0" xfId="4" applyFont="1" applyAlignment="1">
      <alignment wrapText="1"/>
    </xf>
    <xf numFmtId="0" fontId="40" fillId="0" borderId="0" xfId="11" applyFont="1" applyAlignment="1">
      <alignment horizontal="center" vertical="center"/>
    </xf>
    <xf numFmtId="174" fontId="40" fillId="0" borderId="0" xfId="11" applyNumberFormat="1" applyFont="1" applyBorder="1" applyAlignment="1">
      <alignment horizontal="center" vertical="center" wrapText="1"/>
    </xf>
    <xf numFmtId="164" fontId="40" fillId="0" borderId="0" xfId="11" applyNumberFormat="1" applyFont="1" applyBorder="1" applyAlignment="1">
      <alignment horizontal="center" vertical="center" wrapText="1"/>
    </xf>
    <xf numFmtId="172" fontId="40" fillId="0" borderId="0" xfId="11" applyNumberFormat="1" applyFont="1" applyBorder="1" applyAlignment="1">
      <alignment horizontal="center" vertical="center" wrapText="1"/>
    </xf>
    <xf numFmtId="174" fontId="40" fillId="0" borderId="0" xfId="11" applyNumberFormat="1" applyFont="1" applyBorder="1" applyAlignment="1">
      <alignment horizontal="center" wrapText="1"/>
    </xf>
    <xf numFmtId="49" fontId="40" fillId="0" borderId="0" xfId="11" applyNumberFormat="1" applyFont="1" applyBorder="1" applyAlignment="1">
      <alignment horizontal="center" wrapText="1"/>
    </xf>
    <xf numFmtId="0" fontId="40" fillId="0" borderId="0" xfId="11" applyFont="1" applyBorder="1" applyAlignment="1">
      <alignment horizontal="center" wrapText="1"/>
    </xf>
    <xf numFmtId="49" fontId="41" fillId="0" borderId="0" xfId="4" applyNumberFormat="1" applyFont="1" applyBorder="1" applyAlignment="1">
      <alignment horizontal="left"/>
    </xf>
    <xf numFmtId="0" fontId="40" fillId="0" borderId="0" xfId="4" applyFont="1" applyBorder="1" applyAlignment="1">
      <alignment horizontal="center"/>
    </xf>
    <xf numFmtId="0" fontId="40" fillId="0" borderId="0" xfId="4" applyFont="1" applyBorder="1"/>
    <xf numFmtId="0" fontId="55" fillId="38" borderId="0" xfId="0" applyFont="1" applyFill="1" applyAlignment="1">
      <alignment horizontal="center"/>
    </xf>
    <xf numFmtId="0" fontId="40" fillId="38" borderId="0" xfId="0" applyFont="1" applyFill="1"/>
    <xf numFmtId="49" fontId="40" fillId="0" borderId="0" xfId="4" applyNumberFormat="1" applyFont="1" applyBorder="1" applyAlignment="1"/>
    <xf numFmtId="49" fontId="40" fillId="0" borderId="0" xfId="4" applyNumberFormat="1" applyFont="1" applyBorder="1" applyAlignment="1">
      <alignment horizontal="center"/>
    </xf>
    <xf numFmtId="0" fontId="43" fillId="0" borderId="0" xfId="11" applyFont="1" applyAlignment="1"/>
    <xf numFmtId="0" fontId="14" fillId="38" borderId="0" xfId="0" applyFont="1" applyFill="1"/>
    <xf numFmtId="0" fontId="0" fillId="38" borderId="0" xfId="0" applyFill="1"/>
    <xf numFmtId="49" fontId="18" fillId="0" borderId="0" xfId="4" applyNumberFormat="1" applyFont="1" applyAlignment="1"/>
    <xf numFmtId="0" fontId="2" fillId="0" borderId="0" xfId="4" applyFont="1" applyAlignment="1"/>
    <xf numFmtId="0" fontId="2" fillId="0" borderId="0" xfId="4" applyFont="1" applyFill="1"/>
    <xf numFmtId="0" fontId="2" fillId="0" borderId="0" xfId="4" applyFont="1"/>
    <xf numFmtId="177" fontId="2" fillId="0" borderId="0" xfId="13" applyNumberFormat="1" applyFont="1" applyAlignment="1"/>
    <xf numFmtId="164" fontId="18" fillId="0" borderId="0" xfId="14" applyNumberFormat="1" applyFont="1" applyAlignment="1"/>
    <xf numFmtId="177" fontId="2" fillId="0" borderId="0" xfId="14" applyNumberFormat="1" applyFont="1" applyAlignment="1"/>
    <xf numFmtId="49" fontId="2" fillId="0" borderId="0" xfId="4" applyNumberFormat="1" applyFont="1" applyAlignment="1"/>
    <xf numFmtId="3" fontId="57" fillId="0" borderId="0" xfId="0" applyNumberFormat="1" applyFont="1"/>
    <xf numFmtId="4" fontId="57" fillId="0" borderId="0" xfId="0" applyNumberFormat="1" applyFont="1"/>
    <xf numFmtId="0" fontId="2" fillId="0" borderId="0" xfId="4" applyFont="1" applyAlignment="1">
      <alignment horizontal="center"/>
    </xf>
    <xf numFmtId="177" fontId="23"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7" fontId="23" fillId="0" borderId="0" xfId="0" applyNumberFormat="1" applyFont="1" applyFill="1"/>
    <xf numFmtId="49" fontId="2" fillId="0" borderId="0" xfId="4" applyNumberFormat="1" applyFont="1" applyFill="1" applyAlignment="1"/>
    <xf numFmtId="177" fontId="2" fillId="0" borderId="0" xfId="13" applyNumberFormat="1" applyFont="1" applyFill="1" applyAlignment="1"/>
    <xf numFmtId="169" fontId="2" fillId="0" borderId="0" xfId="1" applyNumberFormat="1" applyFont="1"/>
    <xf numFmtId="169" fontId="2" fillId="0" borderId="0" xfId="12" applyNumberFormat="1" applyFont="1"/>
    <xf numFmtId="167" fontId="2" fillId="0" borderId="0" xfId="14" applyNumberFormat="1" applyFont="1" applyAlignment="1"/>
    <xf numFmtId="3" fontId="18" fillId="0" borderId="24" xfId="14" applyNumberFormat="1" applyFont="1" applyBorder="1" applyAlignment="1"/>
    <xf numFmtId="167" fontId="18" fillId="0" borderId="0" xfId="14" applyNumberFormat="1" applyFont="1" applyBorder="1" applyAlignment="1"/>
    <xf numFmtId="177" fontId="18" fillId="0" borderId="0" xfId="13" applyNumberFormat="1" applyFont="1" applyAlignment="1"/>
    <xf numFmtId="0" fontId="53" fillId="0" borderId="27" xfId="0" applyNumberFormat="1" applyFont="1" applyBorder="1" applyAlignment="1">
      <alignment horizontal="center"/>
    </xf>
    <xf numFmtId="0" fontId="53" fillId="0" borderId="0" xfId="0" applyNumberFormat="1" applyFont="1" applyBorder="1" applyAlignment="1">
      <alignment horizontal="center"/>
    </xf>
    <xf numFmtId="49" fontId="59" fillId="0" borderId="0" xfId="4" applyNumberFormat="1" applyFont="1" applyBorder="1" applyAlignment="1">
      <alignment horizontal="left"/>
    </xf>
    <xf numFmtId="0" fontId="2" fillId="0" borderId="0" xfId="4" applyFont="1" applyBorder="1" applyAlignment="1"/>
    <xf numFmtId="167" fontId="2" fillId="0" borderId="0" xfId="4" applyNumberFormat="1" applyFont="1" applyBorder="1" applyAlignment="1">
      <alignment horizontal="left" indent="4"/>
    </xf>
    <xf numFmtId="0" fontId="2" fillId="0" borderId="0" xfId="4" applyFont="1" applyBorder="1"/>
    <xf numFmtId="0" fontId="2" fillId="0" borderId="0" xfId="4" applyFont="1" applyFill="1" applyBorder="1"/>
    <xf numFmtId="177" fontId="18" fillId="0" borderId="0" xfId="4" applyNumberFormat="1" applyFont="1" applyBorder="1" applyAlignment="1"/>
    <xf numFmtId="177" fontId="18" fillId="0" borderId="0" xfId="9" applyNumberFormat="1" applyFont="1" applyAlignment="1"/>
    <xf numFmtId="177" fontId="2" fillId="0" borderId="0" xfId="9" applyNumberFormat="1" applyFont="1" applyBorder="1" applyAlignment="1">
      <alignment horizontal="left" indent="4"/>
    </xf>
    <xf numFmtId="49" fontId="60" fillId="0" borderId="0" xfId="4" applyNumberFormat="1" applyFont="1" applyBorder="1" applyAlignment="1">
      <alignment horizontal="left"/>
    </xf>
    <xf numFmtId="177" fontId="23" fillId="0" borderId="0" xfId="9" applyNumberFormat="1" applyFont="1"/>
    <xf numFmtId="167" fontId="23" fillId="0" borderId="0" xfId="0" applyNumberFormat="1" applyFont="1"/>
    <xf numFmtId="0" fontId="2" fillId="0" borderId="0" xfId="11" applyFont="1" applyAlignment="1">
      <alignment horizontal="center"/>
    </xf>
    <xf numFmtId="177" fontId="2" fillId="0" borderId="0" xfId="9" applyNumberFormat="1" applyFont="1" applyFill="1"/>
    <xf numFmtId="49" fontId="60" fillId="0" borderId="0" xfId="4" applyNumberFormat="1" applyFont="1" applyBorder="1" applyAlignment="1">
      <alignment horizontal="left" indent="4"/>
    </xf>
    <xf numFmtId="0" fontId="2" fillId="0" borderId="0" xfId="4" applyFont="1" applyBorder="1" applyAlignment="1">
      <alignment horizontal="left" indent="4"/>
    </xf>
    <xf numFmtId="177" fontId="2" fillId="0" borderId="0" xfId="9" applyNumberFormat="1" applyFont="1" applyBorder="1" applyAlignment="1"/>
    <xf numFmtId="167" fontId="2" fillId="0" borderId="0" xfId="4" applyNumberFormat="1" applyFont="1" applyBorder="1" applyAlignment="1"/>
    <xf numFmtId="0" fontId="2" fillId="0" borderId="0" xfId="4" applyFont="1" applyBorder="1" applyAlignment="1">
      <alignment horizontal="center"/>
    </xf>
    <xf numFmtId="177" fontId="2" fillId="0" borderId="0" xfId="9" applyNumberFormat="1" applyFont="1" applyAlignment="1"/>
    <xf numFmtId="167" fontId="2" fillId="0" borderId="0" xfId="9" applyFont="1" applyBorder="1" applyAlignment="1">
      <alignment horizontal="center"/>
    </xf>
    <xf numFmtId="167" fontId="2" fillId="0" borderId="0" xfId="9" applyFont="1" applyAlignment="1"/>
    <xf numFmtId="3" fontId="2" fillId="0" borderId="0" xfId="4" applyNumberFormat="1" applyFont="1" applyBorder="1" applyAlignment="1"/>
    <xf numFmtId="167" fontId="2" fillId="0" borderId="0" xfId="4" applyNumberFormat="1" applyFont="1" applyBorder="1" applyAlignment="1">
      <alignment horizontal="center"/>
    </xf>
    <xf numFmtId="177" fontId="2" fillId="0" borderId="24"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3" fillId="0" borderId="0" xfId="0" applyNumberFormat="1" applyFont="1"/>
    <xf numFmtId="177" fontId="23" fillId="0" borderId="25" xfId="9" applyNumberFormat="1" applyFont="1" applyBorder="1"/>
    <xf numFmtId="177" fontId="23" fillId="0" borderId="24" xfId="9" applyNumberFormat="1" applyFont="1" applyBorder="1"/>
    <xf numFmtId="0" fontId="18" fillId="0" borderId="0" xfId="4" applyFont="1" applyBorder="1"/>
    <xf numFmtId="167" fontId="18" fillId="0" borderId="0" xfId="11" applyNumberFormat="1" applyFont="1" applyBorder="1" applyAlignment="1"/>
    <xf numFmtId="0" fontId="14" fillId="0" borderId="0" xfId="0" applyFont="1" applyFill="1"/>
    <xf numFmtId="0" fontId="17" fillId="0" borderId="0" xfId="4" applyFont="1" applyAlignment="1"/>
    <xf numFmtId="0" fontId="17" fillId="0" borderId="0" xfId="4" applyFont="1" applyAlignment="1">
      <alignment horizontal="center"/>
    </xf>
    <xf numFmtId="0" fontId="63" fillId="0" borderId="0" xfId="4" applyFont="1" applyAlignment="1"/>
    <xf numFmtId="172" fontId="2" fillId="0" borderId="0" xfId="4" applyNumberFormat="1" applyFont="1" applyAlignment="1">
      <alignment horizontal="left"/>
    </xf>
    <xf numFmtId="167" fontId="2" fillId="0" borderId="0" xfId="9" applyFont="1" applyAlignment="1">
      <alignment horizontal="center"/>
    </xf>
    <xf numFmtId="167" fontId="2" fillId="0" borderId="0" xfId="9" applyFont="1" applyAlignment="1">
      <alignment horizontal="right"/>
    </xf>
    <xf numFmtId="0" fontId="5" fillId="0" borderId="0" xfId="0" applyFont="1" applyFill="1"/>
    <xf numFmtId="0" fontId="23" fillId="0" borderId="0" xfId="4" applyFont="1" applyAlignment="1"/>
    <xf numFmtId="178" fontId="53" fillId="0" borderId="25" xfId="4" quotePrefix="1" applyNumberFormat="1" applyFont="1" applyBorder="1" applyAlignment="1">
      <alignment horizontal="right"/>
    </xf>
    <xf numFmtId="178" fontId="53" fillId="0" borderId="0" xfId="4" quotePrefix="1" applyNumberFormat="1" applyFont="1" applyBorder="1" applyAlignment="1">
      <alignment horizontal="right"/>
    </xf>
    <xf numFmtId="0" fontId="23" fillId="0" borderId="0" xfId="4" applyFont="1"/>
    <xf numFmtId="0" fontId="23" fillId="0" borderId="0" xfId="4" applyFont="1" applyBorder="1" applyAlignment="1"/>
    <xf numFmtId="167" fontId="23" fillId="0" borderId="0" xfId="4" applyNumberFormat="1" applyFont="1" applyAlignment="1"/>
    <xf numFmtId="167" fontId="23" fillId="0" borderId="0" xfId="4" applyNumberFormat="1" applyFont="1" applyBorder="1" applyAlignment="1"/>
    <xf numFmtId="167" fontId="23" fillId="0" borderId="0" xfId="4" applyNumberFormat="1" applyFont="1"/>
    <xf numFmtId="167" fontId="23" fillId="0" borderId="0" xfId="9" applyFont="1"/>
    <xf numFmtId="167" fontId="23" fillId="0" borderId="0" xfId="9" applyNumberFormat="1" applyFont="1" applyAlignment="1"/>
    <xf numFmtId="167" fontId="23" fillId="0" borderId="0" xfId="9" applyNumberFormat="1" applyFont="1" applyBorder="1" applyAlignment="1"/>
    <xf numFmtId="167" fontId="64" fillId="0" borderId="0" xfId="4" applyNumberFormat="1" applyFont="1" applyBorder="1" applyAlignment="1"/>
    <xf numFmtId="167" fontId="65" fillId="0" borderId="0" xfId="4" quotePrefix="1" applyNumberFormat="1" applyFont="1" applyAlignment="1"/>
    <xf numFmtId="167" fontId="64" fillId="0" borderId="0" xfId="4" applyNumberFormat="1" applyFont="1" applyAlignment="1"/>
    <xf numFmtId="0" fontId="2" fillId="0" borderId="0" xfId="4" applyFont="1" applyAlignment="1">
      <alignment horizontal="left" wrapText="1"/>
    </xf>
    <xf numFmtId="167" fontId="65" fillId="0" borderId="0" xfId="4" quotePrefix="1" applyNumberFormat="1" applyFont="1" applyBorder="1"/>
    <xf numFmtId="167" fontId="64" fillId="0" borderId="0" xfId="4" applyNumberFormat="1" applyFont="1"/>
    <xf numFmtId="167" fontId="23" fillId="0" borderId="0" xfId="4" applyNumberFormat="1" applyFont="1" applyBorder="1"/>
    <xf numFmtId="167" fontId="23" fillId="0" borderId="24" xfId="4" applyNumberFormat="1" applyFont="1" applyBorder="1" applyAlignment="1"/>
    <xf numFmtId="177" fontId="23" fillId="0" borderId="0" xfId="4" applyNumberFormat="1" applyFont="1"/>
    <xf numFmtId="179" fontId="23" fillId="0" borderId="0" xfId="4" applyNumberFormat="1" applyFont="1" applyAlignment="1"/>
    <xf numFmtId="167" fontId="23" fillId="0" borderId="0" xfId="9" applyFont="1" applyAlignment="1"/>
    <xf numFmtId="0" fontId="21" fillId="0" borderId="0" xfId="4" applyFont="1" applyAlignment="1"/>
    <xf numFmtId="0" fontId="66" fillId="0" borderId="0" xfId="0" applyFont="1" applyFill="1" applyBorder="1" applyAlignment="1">
      <alignment horizontal="right" vertical="center"/>
    </xf>
    <xf numFmtId="2" fontId="23" fillId="0" borderId="0" xfId="4" applyNumberFormat="1" applyFont="1"/>
    <xf numFmtId="0" fontId="100" fillId="0" borderId="0" xfId="0" applyFont="1"/>
    <xf numFmtId="49" fontId="18" fillId="0" borderId="0" xfId="4" applyNumberFormat="1" applyFont="1" applyAlignment="1">
      <alignment horizontal="left"/>
    </xf>
    <xf numFmtId="14" fontId="3" fillId="0" borderId="0" xfId="0" applyNumberFormat="1" applyFont="1"/>
    <xf numFmtId="14" fontId="42" fillId="0" borderId="0" xfId="0" applyNumberFormat="1" applyFont="1" applyAlignment="1">
      <alignment horizontal="center"/>
    </xf>
    <xf numFmtId="14" fontId="3" fillId="0" borderId="0" xfId="0" applyNumberFormat="1" applyFont="1" applyAlignment="1">
      <alignment horizontal="center"/>
    </xf>
    <xf numFmtId="0" fontId="0" fillId="38" borderId="0" xfId="0" applyFont="1" applyFill="1"/>
    <xf numFmtId="0" fontId="6" fillId="0" borderId="0" xfId="0" applyFont="1"/>
    <xf numFmtId="180" fontId="2" fillId="0" borderId="0" xfId="10" applyNumberFormat="1" applyFont="1"/>
    <xf numFmtId="180" fontId="43" fillId="0" borderId="0" xfId="0" applyNumberFormat="1" applyFont="1"/>
    <xf numFmtId="177" fontId="2" fillId="0" borderId="0" xfId="9" applyNumberFormat="1" applyFont="1"/>
    <xf numFmtId="181" fontId="2" fillId="0" borderId="0" xfId="10" applyNumberFormat="1" applyFont="1"/>
    <xf numFmtId="177"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3" fillId="0" borderId="0" xfId="1" applyNumberFormat="1" applyFont="1"/>
    <xf numFmtId="167" fontId="43" fillId="0" borderId="0" xfId="9" applyFont="1"/>
    <xf numFmtId="10" fontId="2" fillId="0" borderId="0" xfId="1" applyNumberFormat="1" applyFont="1" applyAlignment="1">
      <alignment horizontal="right"/>
    </xf>
    <xf numFmtId="14" fontId="43" fillId="0" borderId="0" xfId="0" applyNumberFormat="1" applyFont="1"/>
    <xf numFmtId="2" fontId="2" fillId="0" borderId="0" xfId="1" applyNumberFormat="1" applyFont="1" applyAlignment="1">
      <alignment horizontal="right"/>
    </xf>
    <xf numFmtId="10" fontId="2" fillId="0" borderId="0" xfId="1" applyNumberFormat="1" applyFont="1"/>
    <xf numFmtId="167" fontId="43" fillId="0" borderId="0" xfId="0" applyNumberFormat="1" applyFont="1"/>
    <xf numFmtId="2" fontId="2" fillId="0" borderId="0" xfId="0" applyNumberFormat="1" applyFont="1" applyFill="1" applyAlignment="1">
      <alignment horizontal="right"/>
    </xf>
    <xf numFmtId="0" fontId="43" fillId="0" borderId="0" xfId="0" applyFont="1" applyAlignment="1">
      <alignment wrapText="1"/>
    </xf>
    <xf numFmtId="0" fontId="43" fillId="0" borderId="0" xfId="0" applyFont="1" applyFill="1" applyAlignment="1">
      <alignment horizontal="left" wrapText="1"/>
    </xf>
    <xf numFmtId="2" fontId="40" fillId="0" borderId="0" xfId="0" applyNumberFormat="1" applyFont="1" applyFill="1" applyAlignment="1">
      <alignment horizontal="right"/>
    </xf>
    <xf numFmtId="0" fontId="102" fillId="0" borderId="0" xfId="0" applyFont="1"/>
    <xf numFmtId="0" fontId="6" fillId="38" borderId="0" xfId="0" applyFont="1" applyFill="1"/>
    <xf numFmtId="0" fontId="103" fillId="0" borderId="0" xfId="0" applyFont="1" applyFill="1"/>
    <xf numFmtId="0" fontId="103" fillId="0" borderId="0" xfId="0" applyFont="1" applyAlignment="1">
      <alignment horizontal="right"/>
    </xf>
    <xf numFmtId="0" fontId="104" fillId="0" borderId="0" xfId="0" applyFont="1" applyAlignment="1">
      <alignment horizontal="right"/>
    </xf>
    <xf numFmtId="0" fontId="102" fillId="0" borderId="0" xfId="0" applyFont="1" applyFill="1"/>
    <xf numFmtId="0" fontId="3" fillId="0" borderId="0" xfId="0" applyFont="1" applyFill="1"/>
    <xf numFmtId="177" fontId="18" fillId="0" borderId="0" xfId="0" applyNumberFormat="1" applyFont="1"/>
    <xf numFmtId="10" fontId="18" fillId="0" borderId="0" xfId="1" applyNumberFormat="1" applyFont="1"/>
    <xf numFmtId="177" fontId="18" fillId="0" borderId="0" xfId="9" applyNumberFormat="1" applyFont="1"/>
    <xf numFmtId="177" fontId="2" fillId="0" borderId="0" xfId="0" applyNumberFormat="1" applyFont="1" applyAlignment="1">
      <alignment horizontal="center"/>
    </xf>
    <xf numFmtId="0" fontId="2" fillId="0" borderId="0" xfId="0" applyFont="1" applyAlignment="1">
      <alignment horizontal="center"/>
    </xf>
    <xf numFmtId="173" fontId="2" fillId="0" borderId="0" xfId="1" applyNumberFormat="1" applyFont="1" applyAlignment="1">
      <alignment horizontal="center"/>
    </xf>
    <xf numFmtId="167" fontId="2" fillId="0" borderId="0" xfId="0" applyNumberFormat="1" applyFont="1" applyAlignment="1">
      <alignment horizontal="center"/>
    </xf>
    <xf numFmtId="0" fontId="0" fillId="38" borderId="0" xfId="0" applyFont="1" applyFill="1" applyAlignment="1">
      <alignment horizontal="center"/>
    </xf>
    <xf numFmtId="0" fontId="0" fillId="0" borderId="0" xfId="0" applyFont="1" applyAlignment="1">
      <alignment horizontal="center"/>
    </xf>
    <xf numFmtId="0" fontId="103" fillId="0" borderId="0" xfId="0" applyFont="1"/>
    <xf numFmtId="0" fontId="0" fillId="0" borderId="0" xfId="0" applyFont="1" applyAlignment="1">
      <alignment horizontal="left"/>
    </xf>
    <xf numFmtId="0" fontId="105"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3" fillId="0" borderId="0" xfId="0" applyFont="1" applyFill="1" applyAlignment="1">
      <alignment vertical="top"/>
    </xf>
    <xf numFmtId="0" fontId="104" fillId="0" borderId="0" xfId="0" applyFont="1"/>
    <xf numFmtId="0" fontId="0" fillId="0" borderId="0" xfId="0" applyAlignment="1">
      <alignment horizontal="left"/>
    </xf>
    <xf numFmtId="177"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10" fontId="0" fillId="0" borderId="0" xfId="0" applyNumberFormat="1" applyFill="1" applyAlignment="1">
      <alignment horizontal="center"/>
    </xf>
    <xf numFmtId="0" fontId="103" fillId="0" borderId="0" xfId="0" applyFont="1" applyFill="1" applyAlignment="1">
      <alignment horizontal="right"/>
    </xf>
    <xf numFmtId="0" fontId="104" fillId="0" borderId="0" xfId="0" applyFont="1" applyFill="1" applyAlignment="1">
      <alignment horizontal="right"/>
    </xf>
    <xf numFmtId="10" fontId="103" fillId="0" borderId="0" xfId="0" applyNumberFormat="1" applyFont="1" applyFill="1" applyAlignment="1">
      <alignment horizontal="right"/>
    </xf>
    <xf numFmtId="10" fontId="2" fillId="0" borderId="0" xfId="0" applyNumberFormat="1" applyFont="1" applyAlignment="1">
      <alignment horizontal="center"/>
    </xf>
    <xf numFmtId="10" fontId="103" fillId="0" borderId="0" xfId="0" applyNumberFormat="1" applyFont="1" applyAlignment="1">
      <alignment horizontal="right"/>
    </xf>
    <xf numFmtId="0" fontId="0" fillId="0" borderId="0" xfId="0" applyBorder="1"/>
    <xf numFmtId="0" fontId="101" fillId="0" borderId="0" xfId="0" quotePrefix="1" applyFont="1" applyFill="1"/>
    <xf numFmtId="3" fontId="18" fillId="0" borderId="0" xfId="0" applyNumberFormat="1" applyFont="1" applyAlignment="1">
      <alignment horizontal="center"/>
    </xf>
    <xf numFmtId="0" fontId="18" fillId="0" borderId="0" xfId="0" applyFont="1" applyAlignment="1">
      <alignment horizontal="center"/>
    </xf>
    <xf numFmtId="10" fontId="18" fillId="0" borderId="0" xfId="0" applyNumberFormat="1" applyFont="1" applyAlignment="1">
      <alignment horizontal="center"/>
    </xf>
    <xf numFmtId="4" fontId="18" fillId="0" borderId="0" xfId="0" applyNumberFormat="1" applyFont="1" applyAlignment="1">
      <alignment horizontal="center"/>
    </xf>
    <xf numFmtId="0" fontId="104"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37" xfId="0" applyFont="1" applyBorder="1" applyAlignment="1">
      <alignment horizontal="center"/>
    </xf>
    <xf numFmtId="0" fontId="3" fillId="0" borderId="37" xfId="0" applyFont="1" applyBorder="1"/>
    <xf numFmtId="0" fontId="0" fillId="0" borderId="2" xfId="0" applyBorder="1" applyAlignment="1">
      <alignment horizontal="center"/>
    </xf>
    <xf numFmtId="0" fontId="0" fillId="0" borderId="2" xfId="0" applyBorder="1" applyAlignment="1">
      <alignment horizontal="left" indent="1"/>
    </xf>
    <xf numFmtId="177" fontId="2" fillId="0" borderId="2" xfId="9" applyNumberFormat="1" applyFont="1" applyBorder="1"/>
    <xf numFmtId="177" fontId="18" fillId="0" borderId="2" xfId="0" applyNumberFormat="1" applyFont="1" applyBorder="1"/>
    <xf numFmtId="10" fontId="18"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7" fontId="2" fillId="0" borderId="0" xfId="9" applyNumberFormat="1" applyFont="1" applyBorder="1"/>
    <xf numFmtId="177" fontId="18" fillId="0" borderId="0" xfId="0" applyNumberFormat="1" applyFont="1" applyBorder="1"/>
    <xf numFmtId="10" fontId="18" fillId="0" borderId="0" xfId="1" applyNumberFormat="1" applyFont="1" applyBorder="1"/>
    <xf numFmtId="0" fontId="0" fillId="0" borderId="7" xfId="0" applyBorder="1" applyAlignment="1">
      <alignment horizontal="left" indent="1"/>
    </xf>
    <xf numFmtId="0" fontId="43"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7" fontId="2" fillId="0" borderId="7" xfId="9" applyNumberFormat="1" applyFont="1" applyBorder="1"/>
    <xf numFmtId="177" fontId="18" fillId="0" borderId="7" xfId="0" applyNumberFormat="1" applyFont="1" applyBorder="1"/>
    <xf numFmtId="10" fontId="18"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7" fontId="18"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7" fontId="18" fillId="0" borderId="0" xfId="9" applyNumberFormat="1" applyFont="1" applyBorder="1"/>
    <xf numFmtId="0" fontId="3" fillId="0" borderId="7" xfId="0" applyFont="1" applyBorder="1" applyAlignment="1">
      <alignment horizontal="left" indent="1"/>
    </xf>
    <xf numFmtId="177" fontId="18" fillId="0" borderId="7" xfId="9" applyNumberFormat="1" applyFont="1" applyBorder="1"/>
    <xf numFmtId="0" fontId="0" fillId="0" borderId="0" xfId="0" quotePrefix="1"/>
    <xf numFmtId="0" fontId="3" fillId="0" borderId="9" xfId="0" applyFont="1" applyBorder="1"/>
    <xf numFmtId="0" fontId="3" fillId="0" borderId="9" xfId="0" applyFont="1" applyBorder="1" applyAlignment="1">
      <alignment horizontal="center"/>
    </xf>
    <xf numFmtId="3" fontId="2" fillId="0" borderId="0" xfId="0" applyNumberFormat="1" applyFont="1"/>
    <xf numFmtId="0" fontId="3" fillId="0" borderId="9" xfId="0" applyFont="1" applyBorder="1" applyAlignment="1">
      <alignment horizontal="left"/>
    </xf>
    <xf numFmtId="3" fontId="18" fillId="0" borderId="9" xfId="0" applyNumberFormat="1" applyFont="1" applyBorder="1"/>
    <xf numFmtId="177" fontId="18" fillId="0" borderId="9" xfId="9" applyNumberFormat="1" applyFont="1" applyBorder="1"/>
    <xf numFmtId="10" fontId="18" fillId="0" borderId="9" xfId="1" applyNumberFormat="1" applyFont="1" applyBorder="1"/>
    <xf numFmtId="0" fontId="0" fillId="0" borderId="0" xfId="0" quotePrefix="1" applyFont="1"/>
    <xf numFmtId="0" fontId="107" fillId="0" borderId="0" xfId="0" quotePrefix="1" applyFont="1" applyAlignment="1"/>
    <xf numFmtId="14" fontId="11" fillId="0" borderId="0" xfId="0" applyNumberFormat="1" applyFont="1" applyBorder="1"/>
    <xf numFmtId="0" fontId="8" fillId="0" borderId="0" xfId="0" applyFont="1" applyBorder="1" applyAlignment="1">
      <alignment vertical="center"/>
    </xf>
    <xf numFmtId="49" fontId="2" fillId="0" borderId="0" xfId="0" applyNumberFormat="1" applyFont="1" applyFill="1" applyBorder="1" applyAlignment="1" applyProtection="1">
      <alignment horizontal="center" vertical="center" wrapText="1"/>
    </xf>
    <xf numFmtId="0" fontId="13"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pplyProtection="1">
      <alignment horizontal="center" vertical="center" wrapText="1"/>
    </xf>
    <xf numFmtId="184" fontId="2" fillId="0" borderId="0" xfId="0" applyNumberFormat="1" applyFont="1" applyFill="1" applyBorder="1" applyAlignment="1">
      <alignment horizontal="center" vertical="center" wrapText="1"/>
    </xf>
    <xf numFmtId="184" fontId="2" fillId="0" borderId="0" xfId="0" quotePrefix="1" applyNumberFormat="1" applyFont="1" applyFill="1" applyBorder="1" applyAlignment="1">
      <alignment horizontal="center" vertical="center" wrapText="1"/>
    </xf>
    <xf numFmtId="184" fontId="2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85" fontId="2" fillId="0" borderId="0" xfId="0" applyNumberFormat="1" applyFont="1" applyFill="1" applyBorder="1" applyAlignment="1">
      <alignment horizontal="center" vertical="center" wrapText="1"/>
    </xf>
    <xf numFmtId="185" fontId="2" fillId="0" borderId="0" xfId="0" applyNumberFormat="1" applyFont="1" applyFill="1" applyBorder="1" applyAlignment="1" applyProtection="1">
      <alignment horizontal="center" vertical="center" wrapText="1"/>
    </xf>
    <xf numFmtId="185" fontId="2" fillId="0" borderId="0" xfId="0"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183" fontId="2" fillId="0" borderId="0" xfId="0" applyNumberFormat="1" applyFont="1" applyFill="1" applyBorder="1" applyAlignment="1">
      <alignment horizontal="center" vertical="center" wrapText="1"/>
    </xf>
    <xf numFmtId="183" fontId="2" fillId="0" borderId="0" xfId="0" applyNumberFormat="1" applyFont="1" applyFill="1" applyBorder="1" applyAlignment="1" applyProtection="1">
      <alignment horizontal="center" vertical="center" wrapText="1"/>
    </xf>
    <xf numFmtId="183" fontId="2" fillId="0" borderId="0" xfId="0" quotePrefix="1" applyNumberFormat="1" applyFont="1" applyFill="1" applyBorder="1" applyAlignment="1">
      <alignment horizontal="center" vertical="center" wrapText="1"/>
    </xf>
    <xf numFmtId="183" fontId="0" fillId="0" borderId="0" xfId="0" applyNumberFormat="1" applyFont="1" applyFill="1" applyBorder="1" applyAlignment="1">
      <alignment horizontal="center" vertical="center" wrapText="1"/>
    </xf>
    <xf numFmtId="0" fontId="13" fillId="0" borderId="0" xfId="2" applyProtection="1"/>
    <xf numFmtId="0" fontId="18" fillId="0" borderId="0" xfId="615"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86" fontId="2" fillId="0" borderId="0" xfId="0" applyNumberFormat="1" applyFont="1" applyFill="1" applyBorder="1" applyAlignment="1" applyProtection="1">
      <alignment horizontal="center" vertical="center" wrapText="1"/>
    </xf>
    <xf numFmtId="0" fontId="2" fillId="0" borderId="0" xfId="615" quotePrefix="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73" fontId="2" fillId="0" borderId="0" xfId="1" applyNumberFormat="1" applyFont="1"/>
    <xf numFmtId="0" fontId="18" fillId="0" borderId="0" xfId="0" quotePrefix="1" applyFont="1" applyFill="1" applyBorder="1" applyAlignment="1" applyProtection="1">
      <alignment horizontal="center" vertical="center" wrapText="1"/>
    </xf>
    <xf numFmtId="177" fontId="3" fillId="0" borderId="0" xfId="13" applyNumberFormat="1" applyFont="1" applyFill="1" applyAlignment="1"/>
    <xf numFmtId="0" fontId="110" fillId="0" borderId="0" xfId="0" applyNumberFormat="1" applyFont="1" applyFill="1" applyBorder="1" applyAlignment="1">
      <alignment horizontal="center"/>
    </xf>
    <xf numFmtId="0" fontId="4" fillId="0" borderId="0" xfId="4" applyFont="1" applyFill="1"/>
    <xf numFmtId="0" fontId="4" fillId="0" borderId="0" xfId="0" applyFont="1" applyFill="1"/>
    <xf numFmtId="10" fontId="0" fillId="0" borderId="0" xfId="1" applyNumberFormat="1" applyFont="1" applyFill="1" applyBorder="1" applyAlignment="1" applyProtection="1">
      <alignment horizontal="center" vertical="center" wrapText="1"/>
    </xf>
    <xf numFmtId="10" fontId="27" fillId="0" borderId="0" xfId="1" applyNumberFormat="1" applyFont="1" applyFill="1" applyBorder="1" applyAlignment="1" applyProtection="1">
      <alignment horizontal="center" vertical="center" wrapText="1"/>
    </xf>
    <xf numFmtId="173" fontId="2" fillId="0" borderId="0" xfId="1" applyNumberFormat="1" applyFont="1" applyFill="1" applyBorder="1" applyAlignment="1" applyProtection="1">
      <alignment horizontal="center" vertical="center" wrapText="1"/>
    </xf>
    <xf numFmtId="49" fontId="18" fillId="0" borderId="0" xfId="4" applyNumberFormat="1" applyFont="1" applyFill="1" applyAlignment="1"/>
    <xf numFmtId="177" fontId="18" fillId="0" borderId="0" xfId="13" applyNumberFormat="1" applyFont="1" applyFill="1" applyAlignment="1"/>
    <xf numFmtId="0" fontId="53" fillId="0" borderId="0" xfId="0" applyNumberFormat="1" applyFont="1" applyFill="1" applyBorder="1" applyAlignment="1">
      <alignment horizontal="center"/>
    </xf>
    <xf numFmtId="169" fontId="23" fillId="0" borderId="0" xfId="0" applyNumberFormat="1" applyFont="1" applyFill="1" applyBorder="1" applyAlignment="1">
      <alignment horizontal="center"/>
    </xf>
    <xf numFmtId="165" fontId="2" fillId="0" borderId="0" xfId="4" applyNumberFormat="1" applyFont="1" applyFill="1"/>
    <xf numFmtId="49" fontId="0" fillId="0" borderId="0" xfId="0" applyNumberFormat="1" applyAlignment="1">
      <alignment wrapText="1"/>
    </xf>
    <xf numFmtId="49" fontId="2" fillId="0" borderId="0" xfId="4" applyNumberFormat="1" applyFont="1" applyFill="1" applyAlignment="1">
      <alignment vertical="top"/>
    </xf>
    <xf numFmtId="49" fontId="2" fillId="0" borderId="0" xfId="4" applyNumberFormat="1" applyFont="1" applyFill="1" applyAlignment="1">
      <alignment wrapText="1"/>
    </xf>
    <xf numFmtId="49" fontId="0" fillId="0" borderId="0" xfId="0" quotePrefix="1" applyNumberFormat="1" applyFill="1" applyAlignment="1"/>
    <xf numFmtId="49" fontId="0" fillId="0" borderId="0" xfId="0" quotePrefix="1" applyNumberFormat="1" applyFill="1" applyAlignment="1">
      <alignment horizontal="left"/>
    </xf>
    <xf numFmtId="169" fontId="2" fillId="0" borderId="0" xfId="1" applyNumberFormat="1" applyFont="1" applyFill="1" applyBorder="1" applyAlignment="1">
      <alignment horizontal="center" vertical="center" wrapText="1"/>
    </xf>
    <xf numFmtId="0" fontId="111" fillId="0" borderId="0" xfId="0" applyFont="1" applyProtection="1"/>
    <xf numFmtId="0" fontId="111" fillId="0" borderId="0" xfId="0" quotePrefix="1" applyFont="1" applyFill="1" applyBorder="1" applyAlignment="1" applyProtection="1">
      <alignment horizontal="center" vertical="center" wrapText="1"/>
    </xf>
    <xf numFmtId="187" fontId="2" fillId="0" borderId="0" xfId="4" applyNumberFormat="1" applyFont="1" applyFill="1"/>
    <xf numFmtId="180" fontId="0" fillId="0" borderId="0" xfId="0" applyNumberFormat="1" applyFont="1"/>
    <xf numFmtId="0" fontId="40" fillId="0" borderId="0" xfId="11" applyFont="1" applyAlignment="1">
      <alignment horizontal="left" vertical="top" wrapText="1"/>
    </xf>
    <xf numFmtId="0" fontId="41" fillId="0" borderId="0" xfId="4" applyFont="1" applyAlignment="1">
      <alignment horizontal="left" wrapText="1"/>
    </xf>
    <xf numFmtId="0" fontId="40" fillId="0" borderId="0" xfId="11" applyFont="1" applyAlignment="1">
      <alignment horizontal="left" wrapText="1"/>
    </xf>
    <xf numFmtId="170" fontId="40" fillId="0" borderId="0" xfId="4" applyNumberFormat="1" applyFont="1"/>
    <xf numFmtId="0" fontId="41" fillId="0" borderId="0" xfId="4" applyFont="1" applyAlignment="1">
      <alignment horizontal="left"/>
    </xf>
    <xf numFmtId="0" fontId="40" fillId="0" borderId="0" xfId="11" applyFont="1" applyAlignment="1">
      <alignment horizontal="left"/>
    </xf>
    <xf numFmtId="0" fontId="40" fillId="0" borderId="0" xfId="11" applyFont="1" applyAlignment="1">
      <alignment horizontal="left" vertical="top"/>
    </xf>
    <xf numFmtId="0" fontId="40" fillId="0" borderId="0" xfId="4" applyFont="1" applyAlignment="1">
      <alignment vertical="top" wrapText="1"/>
    </xf>
    <xf numFmtId="164" fontId="40" fillId="0" borderId="0" xfId="11" applyNumberFormat="1" applyFont="1" applyAlignment="1">
      <alignment horizontal="center" wrapText="1"/>
    </xf>
    <xf numFmtId="49" fontId="51" fillId="0" borderId="0" xfId="4" applyNumberFormat="1" applyFont="1" applyFill="1"/>
    <xf numFmtId="49" fontId="51" fillId="0" borderId="0" xfId="4" applyNumberFormat="1" applyFont="1" applyFill="1" applyAlignment="1">
      <alignment horizontal="center" wrapText="1"/>
    </xf>
    <xf numFmtId="49" fontId="51" fillId="0" borderId="0" xfId="4" applyNumberFormat="1" applyFont="1" applyAlignment="1">
      <alignment horizontal="left"/>
    </xf>
    <xf numFmtId="0" fontId="43" fillId="0" borderId="0" xfId="0" applyFont="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center" vertical="center"/>
    </xf>
    <xf numFmtId="0" fontId="3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40" fillId="0" borderId="0" xfId="11" applyFont="1" applyAlignment="1">
      <alignment horizontal="left" vertical="top" wrapText="1"/>
    </xf>
    <xf numFmtId="49" fontId="41" fillId="0" borderId="0" xfId="4" applyNumberFormat="1" applyFont="1" applyAlignment="1">
      <alignment horizontal="left"/>
    </xf>
    <xf numFmtId="0" fontId="41" fillId="0" borderId="0" xfId="4" applyNumberFormat="1" applyFont="1" applyAlignment="1">
      <alignment horizontal="left" wrapText="1"/>
    </xf>
    <xf numFmtId="0" fontId="43" fillId="0" borderId="0" xfId="4" applyNumberFormat="1" applyFont="1" applyAlignment="1">
      <alignment horizontal="left" wrapText="1"/>
    </xf>
    <xf numFmtId="0" fontId="44" fillId="0" borderId="0" xfId="0" applyNumberFormat="1" applyFont="1" applyAlignment="1">
      <alignment horizontal="left" vertical="center" wrapText="1"/>
    </xf>
    <xf numFmtId="49" fontId="47" fillId="0" borderId="0" xfId="4" applyNumberFormat="1" applyFont="1" applyAlignment="1">
      <alignment horizontal="left" wrapText="1"/>
    </xf>
    <xf numFmtId="0" fontId="40" fillId="0" borderId="0" xfId="4" quotePrefix="1" applyNumberFormat="1" applyFont="1" applyAlignment="1">
      <alignment horizontal="left" vertical="top" wrapText="1"/>
    </xf>
    <xf numFmtId="0" fontId="40" fillId="0" borderId="0" xfId="4" applyFont="1" applyAlignment="1">
      <alignment horizontal="left" wrapText="1"/>
    </xf>
    <xf numFmtId="182" fontId="0" fillId="0" borderId="0" xfId="0" applyNumberFormat="1" applyAlignment="1">
      <alignment horizontal="left" wrapText="1"/>
    </xf>
    <xf numFmtId="0" fontId="14" fillId="38" borderId="0" xfId="0" applyFont="1" applyFill="1" applyAlignment="1">
      <alignment horizontal="left"/>
    </xf>
    <xf numFmtId="0" fontId="3" fillId="0" borderId="7" xfId="0" applyFont="1" applyBorder="1" applyAlignment="1">
      <alignment horizontal="center"/>
    </xf>
    <xf numFmtId="0" fontId="3" fillId="0" borderId="25" xfId="0" applyFont="1" applyBorder="1" applyAlignment="1">
      <alignment horizontal="center"/>
    </xf>
    <xf numFmtId="49" fontId="0" fillId="0" borderId="0" xfId="0" applyNumberFormat="1" applyFill="1" applyAlignment="1">
      <alignment horizontal="left" vertical="top" wrapText="1"/>
    </xf>
    <xf numFmtId="182" fontId="0" fillId="0" borderId="0" xfId="0" applyNumberFormat="1" applyFill="1" applyAlignment="1">
      <alignment horizontal="left" vertical="top" wrapText="1"/>
    </xf>
    <xf numFmtId="0" fontId="0" fillId="0" borderId="0" xfId="0" applyFont="1" applyFill="1" applyAlignment="1">
      <alignment horizontal="left" wrapText="1"/>
    </xf>
    <xf numFmtId="0" fontId="45"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0" fontId="0" fillId="0" borderId="0" xfId="0" applyFont="1" applyFill="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8"/>
    <cellStyle name="Comma 2 2 2" xfId="539"/>
    <cellStyle name="Comma 2 3" xfId="540"/>
    <cellStyle name="Comma 2 4" xfId="541"/>
    <cellStyle name="Comma 2 5" xfId="542"/>
    <cellStyle name="Comma 2 6" xfId="543"/>
    <cellStyle name="Comma 2 6 2" xfId="544"/>
    <cellStyle name="Comma 2 7" xfId="545"/>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4"/>
    <cellStyle name="Normal 3 10 2" xfId="625"/>
    <cellStyle name="Normal 3 10 2 2" xfId="626"/>
    <cellStyle name="Normal 3 10 2 2 2" xfId="627"/>
    <cellStyle name="Normal 3 10 2 3" xfId="628"/>
    <cellStyle name="Normal 3 10 2 4" xfId="629"/>
    <cellStyle name="Normal 3 10 3" xfId="630"/>
    <cellStyle name="Normal 3 10 3 2" xfId="631"/>
    <cellStyle name="Normal 3 10 4" xfId="632"/>
    <cellStyle name="Normal 3 10 5" xfId="633"/>
    <cellStyle name="Normal 3 11" xfId="634"/>
    <cellStyle name="Normal 3 11 2" xfId="635"/>
    <cellStyle name="Normal 3 11 2 2" xfId="636"/>
    <cellStyle name="Normal 3 11 3" xfId="637"/>
    <cellStyle name="Normal 3 11 4" xfId="638"/>
    <cellStyle name="Normal 3 12" xfId="639"/>
    <cellStyle name="Normal 3 12 2" xfId="640"/>
    <cellStyle name="Normal 3 13" xfId="641"/>
    <cellStyle name="Normal 3 14" xfId="642"/>
    <cellStyle name="Normal 3 15" xfId="643"/>
    <cellStyle name="Normal 3 16" xfId="64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5"/>
    <cellStyle name="Normal 4 2 2" xfId="3146"/>
    <cellStyle name="Normal 4 3" xfId="3147"/>
    <cellStyle name="Normal 4 4" xfId="3148"/>
    <cellStyle name="Normal 4 4 2" xfId="3149"/>
    <cellStyle name="Normal 4 4 2 2" xfId="3150"/>
    <cellStyle name="Normal 4 4 2 2 2" xfId="3151"/>
    <cellStyle name="Normal 4 4 2 3" xfId="3152"/>
    <cellStyle name="Normal 4 4 2 4" xfId="3153"/>
    <cellStyle name="Normal 4 4 3" xfId="3154"/>
    <cellStyle name="Normal 4 4 3 2" xfId="3155"/>
    <cellStyle name="Normal 4 4 4" xfId="3156"/>
    <cellStyle name="Normal 4 4 5" xfId="3157"/>
    <cellStyle name="Normal 4 5" xfId="3158"/>
    <cellStyle name="Normal 4 5 2" xfId="3159"/>
    <cellStyle name="Normal 4 5 2 2" xfId="3160"/>
    <cellStyle name="Normal 4 5 3" xfId="3161"/>
    <cellStyle name="Normal 4 5 4" xfId="3162"/>
    <cellStyle name="Normal 4 6" xfId="3163"/>
    <cellStyle name="Normal 4 6 2" xfId="3164"/>
    <cellStyle name="Normal 4 7" xfId="3165"/>
    <cellStyle name="Normal 4 8" xfId="3166"/>
    <cellStyle name="Normal 4 9" xfId="3167"/>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189"/>
    <cellStyle name="Normal 6" xfId="3190"/>
    <cellStyle name="Normal 6 2" xfId="3191"/>
    <cellStyle name="Normal 6 2 2" xfId="3192"/>
    <cellStyle name="Normal 6 2 2 2" xfId="3193"/>
    <cellStyle name="Normal 6 2 2 2 2" xfId="3194"/>
    <cellStyle name="Normal 6 2 2 3" xfId="3195"/>
    <cellStyle name="Normal 6 2 2 4" xfId="3196"/>
    <cellStyle name="Normal 6 2 3" xfId="3197"/>
    <cellStyle name="Normal 6 2 3 2" xfId="3198"/>
    <cellStyle name="Normal 6 2 4" xfId="3199"/>
    <cellStyle name="Normal 6 2 5" xfId="3200"/>
    <cellStyle name="Normal 6 3" xfId="3201"/>
    <cellStyle name="Normal 6 3 2" xfId="3202"/>
    <cellStyle name="Normal 6 3 2 2" xfId="3203"/>
    <cellStyle name="Normal 6 3 3" xfId="3204"/>
    <cellStyle name="Normal 6 3 4" xfId="3205"/>
    <cellStyle name="Normal 6 4" xfId="3206"/>
    <cellStyle name="Normal 6 4 2" xfId="3207"/>
    <cellStyle name="Normal 6 5" xfId="3208"/>
    <cellStyle name="Normal 6 6" xfId="3209"/>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29"/>
    <cellStyle name="Normal 8" xfId="3230"/>
    <cellStyle name="Normal 8 2" xfId="3231"/>
    <cellStyle name="Normal 8 2 2" xfId="3232"/>
    <cellStyle name="Normal 8 2 2 2" xfId="3233"/>
    <cellStyle name="Normal 8 2 2 2 2" xfId="3234"/>
    <cellStyle name="Normal 8 2 2 3" xfId="3235"/>
    <cellStyle name="Normal 8 2 2 4" xfId="3236"/>
    <cellStyle name="Normal 8 2 3" xfId="3237"/>
    <cellStyle name="Normal 8 2 3 2" xfId="3238"/>
    <cellStyle name="Normal 8 2 4" xfId="3239"/>
    <cellStyle name="Normal 8 2 5" xfId="3240"/>
    <cellStyle name="Normal 8 3" xfId="3241"/>
    <cellStyle name="Normal 8 3 2" xfId="3242"/>
    <cellStyle name="Normal 8 3 2 2" xfId="3243"/>
    <cellStyle name="Normal 8 3 3" xfId="3244"/>
    <cellStyle name="Normal 8 3 4" xfId="3245"/>
    <cellStyle name="Normal 8 4" xfId="3246"/>
    <cellStyle name="Normal 8 4 2" xfId="3247"/>
    <cellStyle name="Normal 8 5" xfId="3248"/>
    <cellStyle name="Normal 8 6" xfId="3249"/>
    <cellStyle name="Normal 9" xfId="3250"/>
    <cellStyle name="Normal 9 2" xfId="3251"/>
    <cellStyle name="Normal 9 2 2" xfId="3252"/>
    <cellStyle name="Normal 9 2 2 2" xfId="3253"/>
    <cellStyle name="Normal 9 2 3" xfId="3254"/>
    <cellStyle name="Normal 9 2 4" xfId="3255"/>
    <cellStyle name="Normal 9 3" xfId="3256"/>
    <cellStyle name="Normal 9 3 2" xfId="3257"/>
    <cellStyle name="Normal 9 4" xfId="3258"/>
    <cellStyle name="Normal 9 5" xfId="3259"/>
    <cellStyle name="Note 2" xfId="3260"/>
    <cellStyle name="Note 3" xfId="3261"/>
    <cellStyle name="Note 3 2" xfId="3262"/>
    <cellStyle name="Note 3 2 2" xfId="3263"/>
    <cellStyle name="Note 3 2 2 2" xfId="3264"/>
    <cellStyle name="Note 3 2 2 2 2" xfId="3265"/>
    <cellStyle name="Note 3 2 2 3" xfId="3266"/>
    <cellStyle name="Note 3 2 2 4" xfId="3267"/>
    <cellStyle name="Note 3 2 3" xfId="3268"/>
    <cellStyle name="Note 3 2 3 2" xfId="3269"/>
    <cellStyle name="Note 3 2 4" xfId="3270"/>
    <cellStyle name="Note 3 2 5" xfId="3271"/>
    <cellStyle name="Note 3 3" xfId="3272"/>
    <cellStyle name="Note 3 3 2" xfId="3273"/>
    <cellStyle name="Note 3 3 2 2" xfId="3274"/>
    <cellStyle name="Note 3 3 3" xfId="3275"/>
    <cellStyle name="Note 3 3 4" xfId="3276"/>
    <cellStyle name="Note 3 4" xfId="3277"/>
    <cellStyle name="Note 3 4 2" xfId="3278"/>
    <cellStyle name="Note 3 5" xfId="3279"/>
    <cellStyle name="Note 3 6" xfId="3280"/>
    <cellStyle name="Note 4" xfId="3281"/>
    <cellStyle name="Output 2" xfId="3282"/>
    <cellStyle name="Output 3" xfId="3283"/>
    <cellStyle name="Percent" xfId="1" builtinId="5"/>
    <cellStyle name="Percent 2" xfId="3284"/>
    <cellStyle name="Percent 2 2" xfId="3285"/>
    <cellStyle name="Percent 2 2 2" xfId="12"/>
    <cellStyle name="Percent 2 3" xfId="3286"/>
    <cellStyle name="Percent 2 4" xfId="3287"/>
    <cellStyle name="Percent 2 5" xfId="3288"/>
    <cellStyle name="Percent 2 6" xfId="3289"/>
    <cellStyle name="Percent 2 6 2" xfId="3290"/>
    <cellStyle name="Percent 3" xfId="3291"/>
    <cellStyle name="Percent 3 2" xfId="3292"/>
    <cellStyle name="Percent 4" xfId="3293"/>
    <cellStyle name="Percent 4 2" xfId="3294"/>
    <cellStyle name="Percent 5" xfId="3295"/>
    <cellStyle name="Percent 6" xfId="3296"/>
    <cellStyle name="Percent 7" xfId="3297"/>
    <cellStyle name="Percent 7 2" xfId="3298"/>
    <cellStyle name="Percent 8" xfId="3299"/>
    <cellStyle name="Standard 3" xfId="8"/>
    <cellStyle name="Title 2" xfId="3300"/>
    <cellStyle name="Title 3" xfId="3301"/>
    <cellStyle name="Total 2" xfId="3302"/>
    <cellStyle name="Total 3" xfId="3303"/>
    <cellStyle name="Warning Text 2" xfId="3304"/>
    <cellStyle name="Warning Text 3" xfId="3305"/>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71437</xdr:colOff>
      <xdr:row>12</xdr:row>
      <xdr:rowOff>15241</xdr:rowOff>
    </xdr:from>
    <xdr:to>
      <xdr:col>7</xdr:col>
      <xdr:colOff>785813</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59781" y="3396616"/>
          <a:ext cx="4810126"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23813</xdr:colOff>
      <xdr:row>0</xdr:row>
      <xdr:rowOff>35719</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3" y="35719"/>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nsured%20Covered%20Bond%20Report_Apr_Working%20File%20htt%20final%20no%20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1 "/>
      <sheetName val="Report 2 "/>
      <sheetName val="Report 3 "/>
      <sheetName val="Report 4 "/>
      <sheetName val="Report 5 "/>
      <sheetName val="Dynamic"/>
      <sheetName val="Extract "/>
      <sheetName val="Check"/>
      <sheetName val="HTT"/>
    </sheetNames>
    <sheetDataSet>
      <sheetData sheetId="0">
        <row r="1">
          <cell r="B1" t="str">
            <v>Scotiabank Global Registered Covered Bond Program Monthly Investor Report</v>
          </cell>
        </row>
      </sheetData>
      <sheetData sheetId="1">
        <row r="6">
          <cell r="B6" t="str">
            <v>Moody's</v>
          </cell>
        </row>
      </sheetData>
      <sheetData sheetId="2">
        <row r="7">
          <cell r="D7">
            <v>26909541600</v>
          </cell>
        </row>
      </sheetData>
      <sheetData sheetId="3">
        <row r="2">
          <cell r="E2">
            <v>43220</v>
          </cell>
        </row>
      </sheetData>
      <sheetData sheetId="4">
        <row r="8">
          <cell r="C8">
            <v>139035</v>
          </cell>
        </row>
      </sheetData>
      <sheetData sheetId="5">
        <row r="8">
          <cell r="C8">
            <v>21674</v>
          </cell>
        </row>
      </sheetData>
      <sheetData sheetId="6">
        <row r="7">
          <cell r="P7" t="str">
            <v>80.01-90.00</v>
          </cell>
        </row>
      </sheetData>
      <sheetData sheetId="7">
        <row r="9">
          <cell r="O9" t="str">
            <v>80.01-90.00</v>
          </cell>
        </row>
      </sheetData>
      <sheetData sheetId="8"/>
      <sheetData sheetId="9"/>
      <sheetData sheetId="10"/>
      <sheetData sheetId="11">
        <row r="3">
          <cell r="C3">
            <v>2.6783361865376203</v>
          </cell>
        </row>
        <row r="5">
          <cell r="C5">
            <v>5488070000</v>
          </cell>
          <cell r="D5">
            <v>0</v>
          </cell>
        </row>
        <row r="6">
          <cell r="C6">
            <v>3956240000</v>
          </cell>
          <cell r="D6">
            <v>5488070000</v>
          </cell>
        </row>
        <row r="7">
          <cell r="C7">
            <v>4926500000</v>
          </cell>
          <cell r="D7">
            <v>3956240000</v>
          </cell>
        </row>
        <row r="8">
          <cell r="C8">
            <v>6715880000</v>
          </cell>
          <cell r="D8">
            <v>4926500000</v>
          </cell>
        </row>
        <row r="9">
          <cell r="C9">
            <v>4023130000</v>
          </cell>
          <cell r="D9">
            <v>6715880000</v>
          </cell>
        </row>
        <row r="10">
          <cell r="C10">
            <v>1519000000</v>
          </cell>
          <cell r="D10">
            <v>5542130000</v>
          </cell>
        </row>
        <row r="11">
          <cell r="C11">
            <v>280721600</v>
          </cell>
          <cell r="D11">
            <v>280721600</v>
          </cell>
        </row>
        <row r="12">
          <cell r="C12">
            <v>22317083.780000001</v>
          </cell>
        </row>
        <row r="13">
          <cell r="C13">
            <v>1</v>
          </cell>
        </row>
        <row r="14">
          <cell r="C14">
            <v>1</v>
          </cell>
        </row>
        <row r="16">
          <cell r="D16">
            <v>0.16804337456279195</v>
          </cell>
        </row>
        <row r="17">
          <cell r="D17">
            <v>0.47766673830593448</v>
          </cell>
        </row>
        <row r="18">
          <cell r="D18">
            <v>0.22475452410287272</v>
          </cell>
        </row>
        <row r="19">
          <cell r="D19">
            <v>0.12684512428859201</v>
          </cell>
        </row>
        <row r="20">
          <cell r="D20">
            <v>2.6902387398089807E-3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M8" sqref="M8"/>
    </sheetView>
  </sheetViews>
  <sheetFormatPr defaultRowHeight="15" x14ac:dyDescent="0.25"/>
  <cols>
    <col min="1" max="1" width="9.140625" style="2"/>
    <col min="2" max="2" width="12.42578125" style="2" customWidth="1"/>
    <col min="3" max="3" width="8.28515625" style="2" customWidth="1"/>
    <col min="4" max="4" width="12.42578125" style="2" customWidth="1"/>
    <col min="5" max="5" width="9.28515625" style="2" customWidth="1"/>
    <col min="6" max="6" width="20.7109375" style="2" customWidth="1"/>
    <col min="7" max="7" width="19"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28.5" customHeight="1" x14ac:dyDescent="0.25">
      <c r="B5" s="6"/>
      <c r="D5" s="498" t="s">
        <v>13</v>
      </c>
      <c r="E5" s="498"/>
      <c r="F5" s="498"/>
      <c r="G5" s="498"/>
      <c r="H5" s="498"/>
      <c r="I5" s="435"/>
      <c r="J5" s="8"/>
    </row>
    <row r="6" spans="2:10" ht="41.25" customHeight="1" x14ac:dyDescent="0.25">
      <c r="B6" s="6"/>
      <c r="C6" s="7"/>
      <c r="D6" s="499" t="s">
        <v>1152</v>
      </c>
      <c r="E6" s="499"/>
      <c r="F6" s="499"/>
      <c r="G6" s="499"/>
      <c r="H6" s="499"/>
      <c r="I6" s="7"/>
      <c r="J6" s="8"/>
    </row>
    <row r="7" spans="2:10" ht="25.5" customHeight="1" x14ac:dyDescent="0.25">
      <c r="B7" s="6"/>
      <c r="C7" s="7"/>
      <c r="D7" s="500" t="s">
        <v>12</v>
      </c>
      <c r="E7" s="500"/>
      <c r="F7" s="500"/>
      <c r="G7" s="500"/>
      <c r="H7" s="500"/>
      <c r="I7" s="7"/>
      <c r="J7" s="8"/>
    </row>
    <row r="8" spans="2:10" ht="33.75" customHeight="1" x14ac:dyDescent="0.25">
      <c r="B8" s="6"/>
      <c r="C8" s="7"/>
      <c r="D8" s="500" t="s">
        <v>1183</v>
      </c>
      <c r="E8" s="500"/>
      <c r="F8" s="500"/>
      <c r="G8" s="500"/>
      <c r="H8" s="500"/>
      <c r="I8" s="7"/>
      <c r="J8" s="8"/>
    </row>
    <row r="9" spans="2:10" ht="21" x14ac:dyDescent="0.35">
      <c r="B9" s="6"/>
      <c r="C9" s="7"/>
      <c r="D9" s="7"/>
      <c r="E9" s="497" t="s">
        <v>1389</v>
      </c>
      <c r="F9" s="497"/>
      <c r="G9" s="434">
        <f>'D1. NTT'!C3</f>
        <v>43235</v>
      </c>
      <c r="H9" s="7"/>
      <c r="I9" s="7"/>
      <c r="J9" s="8"/>
    </row>
    <row r="10" spans="2:10" ht="21" x14ac:dyDescent="0.35">
      <c r="B10" s="6"/>
      <c r="C10" s="7"/>
      <c r="D10" s="7"/>
      <c r="E10" s="497" t="s">
        <v>1390</v>
      </c>
      <c r="F10" s="497"/>
      <c r="G10" s="434">
        <f>'D1. NTT'!C2</f>
        <v>43220</v>
      </c>
      <c r="H10" s="7"/>
      <c r="I10" s="7"/>
      <c r="J10" s="8"/>
    </row>
    <row r="11" spans="2:10" ht="21" x14ac:dyDescent="0.25">
      <c r="B11" s="6"/>
      <c r="C11" s="7"/>
      <c r="D11" s="7"/>
      <c r="E11" s="7"/>
      <c r="F11" s="9"/>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
      <c r="G22" s="7"/>
      <c r="H22" s="7"/>
      <c r="I22" s="7"/>
      <c r="J22" s="8"/>
    </row>
    <row r="23" spans="2:10" x14ac:dyDescent="0.25">
      <c r="B23" s="6"/>
      <c r="C23" s="7"/>
      <c r="D23" s="7"/>
      <c r="E23" s="7"/>
      <c r="F23" s="11"/>
      <c r="G23" s="7"/>
      <c r="H23" s="7"/>
      <c r="I23" s="7"/>
      <c r="J23" s="8"/>
    </row>
    <row r="24" spans="2:10" x14ac:dyDescent="0.25">
      <c r="B24" s="6"/>
      <c r="C24" s="7"/>
      <c r="D24" s="503" t="s">
        <v>14</v>
      </c>
      <c r="E24" s="504" t="s">
        <v>15</v>
      </c>
      <c r="F24" s="504"/>
      <c r="G24" s="504"/>
      <c r="H24" s="504"/>
      <c r="I24" s="7"/>
      <c r="J24" s="8"/>
    </row>
    <row r="25" spans="2:10" x14ac:dyDescent="0.25">
      <c r="B25" s="6"/>
      <c r="C25" s="7"/>
      <c r="D25" s="7"/>
      <c r="E25" s="12"/>
      <c r="F25" s="12"/>
      <c r="G25" s="12"/>
      <c r="H25" s="7"/>
      <c r="I25" s="7"/>
      <c r="J25" s="8"/>
    </row>
    <row r="26" spans="2:10" x14ac:dyDescent="0.25">
      <c r="B26" s="6"/>
      <c r="C26" s="7"/>
      <c r="D26" s="503" t="s">
        <v>16</v>
      </c>
      <c r="E26" s="504"/>
      <c r="F26" s="504"/>
      <c r="G26" s="504"/>
      <c r="H26" s="504"/>
      <c r="I26" s="7"/>
      <c r="J26" s="8"/>
    </row>
    <row r="27" spans="2:10" x14ac:dyDescent="0.25">
      <c r="B27" s="6"/>
      <c r="C27" s="7"/>
      <c r="D27" s="13"/>
      <c r="E27" s="13"/>
      <c r="F27" s="13"/>
      <c r="G27" s="13"/>
      <c r="H27" s="13"/>
      <c r="I27" s="7"/>
      <c r="J27" s="8"/>
    </row>
    <row r="28" spans="2:10" x14ac:dyDescent="0.25">
      <c r="B28" s="6"/>
      <c r="C28" s="7"/>
      <c r="D28" s="503" t="s">
        <v>17</v>
      </c>
      <c r="E28" s="504" t="s">
        <v>15</v>
      </c>
      <c r="F28" s="504"/>
      <c r="G28" s="504"/>
      <c r="H28" s="504"/>
      <c r="I28" s="7"/>
      <c r="J28" s="8"/>
    </row>
    <row r="29" spans="2:10" x14ac:dyDescent="0.25">
      <c r="B29" s="6"/>
      <c r="C29" s="7"/>
      <c r="D29" s="12"/>
      <c r="E29" s="12"/>
      <c r="F29" s="12"/>
      <c r="G29" s="12"/>
      <c r="H29" s="12"/>
      <c r="I29" s="7"/>
      <c r="J29" s="8"/>
    </row>
    <row r="30" spans="2:10" x14ac:dyDescent="0.25">
      <c r="B30" s="6"/>
      <c r="C30" s="7"/>
      <c r="D30" s="503" t="s">
        <v>18</v>
      </c>
      <c r="E30" s="504" t="s">
        <v>15</v>
      </c>
      <c r="F30" s="504"/>
      <c r="G30" s="504"/>
      <c r="H30" s="504"/>
      <c r="I30" s="7"/>
      <c r="J30" s="8"/>
    </row>
    <row r="31" spans="2:10" x14ac:dyDescent="0.25">
      <c r="B31" s="6"/>
      <c r="C31" s="7"/>
      <c r="D31" s="7"/>
      <c r="E31" s="7"/>
      <c r="F31" s="7"/>
      <c r="G31" s="7"/>
      <c r="H31" s="7"/>
      <c r="I31" s="7"/>
      <c r="J31" s="8"/>
    </row>
    <row r="32" spans="2:10" x14ac:dyDescent="0.25">
      <c r="B32" s="6"/>
      <c r="C32" s="7"/>
      <c r="D32" s="501" t="s">
        <v>1391</v>
      </c>
      <c r="E32" s="502"/>
      <c r="F32" s="502"/>
      <c r="G32" s="502"/>
      <c r="H32" s="502"/>
      <c r="I32" s="7"/>
      <c r="J32" s="8"/>
    </row>
    <row r="33" spans="2:10" x14ac:dyDescent="0.25">
      <c r="B33" s="6"/>
      <c r="C33" s="7"/>
      <c r="D33" s="7"/>
      <c r="E33" s="7"/>
      <c r="F33" s="7"/>
      <c r="G33" s="7"/>
      <c r="H33" s="7"/>
      <c r="I33" s="7"/>
      <c r="J33" s="8"/>
    </row>
    <row r="34" spans="2:10" x14ac:dyDescent="0.25">
      <c r="B34" s="6"/>
      <c r="C34" s="7"/>
      <c r="D34" s="501" t="s">
        <v>1392</v>
      </c>
      <c r="E34" s="502"/>
      <c r="F34" s="502"/>
      <c r="G34" s="502"/>
      <c r="H34" s="502"/>
      <c r="I34" s="7"/>
      <c r="J34" s="8"/>
    </row>
    <row r="35" spans="2:10" x14ac:dyDescent="0.25">
      <c r="B35" s="6"/>
      <c r="C35" s="7"/>
      <c r="D35" s="92"/>
      <c r="E35" s="92"/>
      <c r="F35" s="92"/>
      <c r="G35" s="92"/>
      <c r="H35" s="92"/>
      <c r="I35" s="7"/>
      <c r="J35" s="8"/>
    </row>
    <row r="36" spans="2:10" ht="15.75" thickBot="1" x14ac:dyDescent="0.3">
      <c r="B36" s="14"/>
      <c r="C36" s="15"/>
      <c r="D36" s="15"/>
      <c r="E36" s="15"/>
      <c r="F36" s="15"/>
      <c r="G36" s="15"/>
      <c r="H36" s="15"/>
      <c r="I36" s="15"/>
      <c r="J36" s="16"/>
    </row>
  </sheetData>
  <mergeCells count="12">
    <mergeCell ref="D34:H34"/>
    <mergeCell ref="D32:H32"/>
    <mergeCell ref="D24:H24"/>
    <mergeCell ref="D26:H26"/>
    <mergeCell ref="D28:H28"/>
    <mergeCell ref="D30:H30"/>
    <mergeCell ref="E10:F10"/>
    <mergeCell ref="D5:H5"/>
    <mergeCell ref="D6:H6"/>
    <mergeCell ref="D7:H7"/>
    <mergeCell ref="D8:H8"/>
    <mergeCell ref="E9:F9"/>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0" zoomScale="85" zoomScaleNormal="85" workbookViewId="0">
      <selection activeCell="F106" sqref="F106"/>
    </sheetView>
  </sheetViews>
  <sheetFormatPr defaultColWidth="8.85546875" defaultRowHeight="15" outlineLevelRow="1" x14ac:dyDescent="0.25"/>
  <cols>
    <col min="1" max="1" width="13.28515625" style="24" customWidth="1"/>
    <col min="2" max="2" width="60.7109375" style="24" customWidth="1"/>
    <col min="3" max="3" width="46.71093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6" t="s">
        <v>1153</v>
      </c>
      <c r="B1" s="136"/>
      <c r="C1" s="22"/>
      <c r="D1" s="22"/>
      <c r="E1" s="22"/>
      <c r="F1" s="135" t="s">
        <v>1173</v>
      </c>
      <c r="H1" s="22"/>
      <c r="I1" s="136"/>
      <c r="J1" s="22"/>
      <c r="K1" s="22"/>
      <c r="L1" s="22"/>
      <c r="M1" s="22"/>
    </row>
    <row r="2" spans="1:13" ht="15.75" thickBot="1" x14ac:dyDescent="0.3">
      <c r="A2" s="22"/>
      <c r="B2" s="23"/>
      <c r="C2" s="23"/>
      <c r="D2" s="22"/>
      <c r="E2" s="22"/>
      <c r="F2" s="22"/>
      <c r="H2" s="22"/>
      <c r="L2" s="22"/>
      <c r="M2" s="22"/>
    </row>
    <row r="3" spans="1:13" ht="19.5" thickBot="1" x14ac:dyDescent="0.3">
      <c r="A3" s="25"/>
      <c r="B3" s="26" t="s">
        <v>19</v>
      </c>
      <c r="C3" s="27" t="s">
        <v>1420</v>
      </c>
      <c r="D3" s="25"/>
      <c r="E3" s="25"/>
      <c r="F3" s="22"/>
      <c r="G3" s="25"/>
      <c r="H3" s="22"/>
      <c r="L3" s="22"/>
      <c r="M3" s="22"/>
    </row>
    <row r="4" spans="1:13" ht="15.75" thickBot="1" x14ac:dyDescent="0.3">
      <c r="H4" s="22"/>
      <c r="L4" s="22"/>
      <c r="M4" s="22"/>
    </row>
    <row r="5" spans="1:13" ht="18.75" x14ac:dyDescent="0.25">
      <c r="A5" s="28"/>
      <c r="B5" s="29" t="s">
        <v>20</v>
      </c>
      <c r="C5" s="28"/>
      <c r="E5" s="30"/>
      <c r="F5" s="30"/>
      <c r="H5" s="22"/>
      <c r="L5" s="22"/>
      <c r="M5" s="22"/>
    </row>
    <row r="6" spans="1:13" x14ac:dyDescent="0.25">
      <c r="B6" s="32" t="s">
        <v>21</v>
      </c>
      <c r="H6" s="22"/>
      <c r="L6" s="22"/>
      <c r="M6" s="22"/>
    </row>
    <row r="7" spans="1:13" x14ac:dyDescent="0.25">
      <c r="B7" s="31" t="s">
        <v>22</v>
      </c>
      <c r="H7" s="22"/>
      <c r="L7" s="22"/>
      <c r="M7" s="22"/>
    </row>
    <row r="8" spans="1:13" x14ac:dyDescent="0.25">
      <c r="B8" s="31" t="s">
        <v>23</v>
      </c>
      <c r="F8" s="24" t="s">
        <v>24</v>
      </c>
      <c r="H8" s="22"/>
      <c r="L8" s="22"/>
      <c r="M8" s="22"/>
    </row>
    <row r="9" spans="1:13" x14ac:dyDescent="0.25">
      <c r="B9" s="32" t="s">
        <v>25</v>
      </c>
      <c r="H9" s="22"/>
      <c r="L9" s="22"/>
      <c r="M9" s="22"/>
    </row>
    <row r="10" spans="1:13" x14ac:dyDescent="0.25">
      <c r="B10" s="32" t="s">
        <v>26</v>
      </c>
      <c r="H10" s="22"/>
      <c r="L10" s="22"/>
      <c r="M10" s="22"/>
    </row>
    <row r="11" spans="1:13" ht="15.75" thickBot="1" x14ac:dyDescent="0.3">
      <c r="B11" s="33" t="s">
        <v>27</v>
      </c>
      <c r="H11" s="22"/>
      <c r="L11" s="22"/>
      <c r="M11" s="22"/>
    </row>
    <row r="12" spans="1:13" x14ac:dyDescent="0.25">
      <c r="B12" s="34"/>
      <c r="H12" s="22"/>
      <c r="L12" s="22"/>
      <c r="M12" s="22"/>
    </row>
    <row r="13" spans="1:13" ht="37.5" x14ac:dyDescent="0.25">
      <c r="A13" s="35" t="s">
        <v>28</v>
      </c>
      <c r="B13" s="35" t="s">
        <v>21</v>
      </c>
      <c r="C13" s="36"/>
      <c r="D13" s="36"/>
      <c r="E13" s="36"/>
      <c r="F13" s="36"/>
      <c r="G13" s="37"/>
      <c r="H13" s="22"/>
      <c r="L13" s="22"/>
      <c r="M13" s="22"/>
    </row>
    <row r="14" spans="1:13" x14ac:dyDescent="0.25">
      <c r="A14" s="24" t="s">
        <v>29</v>
      </c>
      <c r="B14" s="38" t="s">
        <v>0</v>
      </c>
      <c r="C14" s="24" t="str">
        <f>Introduction!D7</f>
        <v>Canada</v>
      </c>
      <c r="E14" s="30"/>
      <c r="F14" s="30"/>
      <c r="H14" s="22"/>
      <c r="L14" s="22"/>
      <c r="M14" s="22"/>
    </row>
    <row r="15" spans="1:13" x14ac:dyDescent="0.25">
      <c r="A15" s="24" t="s">
        <v>30</v>
      </c>
      <c r="B15" s="38" t="s">
        <v>31</v>
      </c>
      <c r="C15" s="436" t="s">
        <v>1183</v>
      </c>
      <c r="E15" s="30"/>
      <c r="F15" s="30"/>
      <c r="H15" s="22"/>
      <c r="L15" s="22"/>
      <c r="M15" s="22"/>
    </row>
    <row r="16" spans="1:13" ht="18.75" customHeight="1" x14ac:dyDescent="0.25">
      <c r="A16" s="24" t="s">
        <v>32</v>
      </c>
      <c r="B16" s="38" t="s">
        <v>33</v>
      </c>
      <c r="C16" s="437" t="s">
        <v>1393</v>
      </c>
      <c r="E16" s="30"/>
      <c r="F16" s="30"/>
      <c r="H16" s="22"/>
      <c r="L16" s="22"/>
      <c r="M16" s="22"/>
    </row>
    <row r="17" spans="1:13" x14ac:dyDescent="0.25">
      <c r="A17" s="24" t="s">
        <v>34</v>
      </c>
      <c r="B17" s="38" t="s">
        <v>35</v>
      </c>
      <c r="C17" s="438">
        <f>'D1. NTT'!C2</f>
        <v>43220</v>
      </c>
      <c r="E17" s="30"/>
      <c r="F17" s="30"/>
      <c r="H17" s="22"/>
      <c r="L17" s="22"/>
      <c r="M17" s="22"/>
    </row>
    <row r="18" spans="1:13" outlineLevel="1" x14ac:dyDescent="0.25">
      <c r="A18" s="24" t="s">
        <v>36</v>
      </c>
      <c r="B18" s="39" t="s">
        <v>37</v>
      </c>
      <c r="E18" s="30"/>
      <c r="F18" s="30"/>
      <c r="H18" s="22"/>
      <c r="L18" s="22"/>
      <c r="M18" s="22"/>
    </row>
    <row r="19" spans="1:13" outlineLevel="1" x14ac:dyDescent="0.25">
      <c r="A19" s="24" t="s">
        <v>38</v>
      </c>
      <c r="B19" s="39" t="s">
        <v>39</v>
      </c>
      <c r="E19" s="30"/>
      <c r="F19" s="30"/>
      <c r="H19" s="22"/>
      <c r="L19" s="22"/>
      <c r="M19" s="22"/>
    </row>
    <row r="20" spans="1:13" outlineLevel="1" x14ac:dyDescent="0.25">
      <c r="A20" s="24" t="s">
        <v>40</v>
      </c>
      <c r="B20" s="39"/>
      <c r="E20" s="30"/>
      <c r="F20" s="30"/>
      <c r="H20" s="22"/>
      <c r="L20" s="22"/>
      <c r="M20" s="22"/>
    </row>
    <row r="21" spans="1:13" outlineLevel="1" x14ac:dyDescent="0.25">
      <c r="A21" s="24" t="s">
        <v>41</v>
      </c>
      <c r="B21" s="39"/>
      <c r="E21" s="30"/>
      <c r="F21" s="30"/>
      <c r="H21" s="22"/>
      <c r="L21" s="22"/>
      <c r="M21" s="22"/>
    </row>
    <row r="22" spans="1:13" outlineLevel="1" x14ac:dyDescent="0.25">
      <c r="A22" s="24" t="s">
        <v>42</v>
      </c>
      <c r="B22" s="39"/>
      <c r="E22" s="30"/>
      <c r="F22" s="30"/>
      <c r="H22" s="22"/>
      <c r="L22" s="22"/>
      <c r="M22" s="22"/>
    </row>
    <row r="23" spans="1:13" outlineLevel="1" x14ac:dyDescent="0.25">
      <c r="A23" s="24" t="s">
        <v>43</v>
      </c>
      <c r="B23" s="39"/>
      <c r="E23" s="30"/>
      <c r="F23" s="30"/>
      <c r="H23" s="22"/>
      <c r="L23" s="22"/>
      <c r="M23" s="22"/>
    </row>
    <row r="24" spans="1:13" outlineLevel="1" x14ac:dyDescent="0.25">
      <c r="A24" s="24" t="s">
        <v>44</v>
      </c>
      <c r="B24" s="39"/>
      <c r="E24" s="30"/>
      <c r="F24" s="30"/>
      <c r="H24" s="22"/>
      <c r="L24" s="22"/>
      <c r="M24" s="22"/>
    </row>
    <row r="25" spans="1:13" outlineLevel="1" x14ac:dyDescent="0.25">
      <c r="A25" s="24" t="s">
        <v>45</v>
      </c>
      <c r="B25" s="39"/>
      <c r="E25" s="30"/>
      <c r="F25" s="30"/>
      <c r="H25" s="22"/>
      <c r="L25" s="22"/>
      <c r="M25" s="22"/>
    </row>
    <row r="26" spans="1:13" ht="18.75" x14ac:dyDescent="0.25">
      <c r="A26" s="36"/>
      <c r="B26" s="35" t="s">
        <v>22</v>
      </c>
      <c r="C26" s="36"/>
      <c r="D26" s="36"/>
      <c r="E26" s="36"/>
      <c r="F26" s="36"/>
      <c r="G26" s="37"/>
      <c r="H26" s="22"/>
      <c r="L26" s="22"/>
      <c r="M26" s="22"/>
    </row>
    <row r="27" spans="1:13" x14ac:dyDescent="0.25">
      <c r="A27" s="24" t="s">
        <v>46</v>
      </c>
      <c r="B27" s="40" t="s">
        <v>47</v>
      </c>
      <c r="C27" s="98" t="s">
        <v>1394</v>
      </c>
      <c r="D27" s="41"/>
      <c r="E27" s="41"/>
      <c r="F27" s="41"/>
      <c r="H27" s="22"/>
      <c r="L27" s="22"/>
      <c r="M27" s="22"/>
    </row>
    <row r="28" spans="1:13" x14ac:dyDescent="0.25">
      <c r="A28" s="24" t="s">
        <v>48</v>
      </c>
      <c r="B28" s="40" t="s">
        <v>49</v>
      </c>
      <c r="C28" s="98" t="s">
        <v>1394</v>
      </c>
      <c r="D28" s="41"/>
      <c r="E28" s="41"/>
      <c r="F28" s="41"/>
      <c r="H28" s="22"/>
      <c r="L28" s="22"/>
      <c r="M28" s="22"/>
    </row>
    <row r="29" spans="1:13" x14ac:dyDescent="0.25">
      <c r="A29" s="24" t="s">
        <v>50</v>
      </c>
      <c r="B29" s="40" t="s">
        <v>51</v>
      </c>
      <c r="C29" s="437" t="s">
        <v>1395</v>
      </c>
      <c r="E29" s="41"/>
      <c r="F29" s="41"/>
      <c r="H29" s="22"/>
      <c r="L29" s="22"/>
      <c r="M29" s="22"/>
    </row>
    <row r="30" spans="1:13" outlineLevel="1" x14ac:dyDescent="0.25">
      <c r="A30" s="24" t="s">
        <v>52</v>
      </c>
      <c r="B30" s="40"/>
      <c r="E30" s="41"/>
      <c r="F30" s="41"/>
      <c r="H30" s="22"/>
      <c r="L30" s="22"/>
      <c r="M30" s="22"/>
    </row>
    <row r="31" spans="1:13" outlineLevel="1" x14ac:dyDescent="0.25">
      <c r="A31" s="24" t="s">
        <v>53</v>
      </c>
      <c r="B31" s="40"/>
      <c r="E31" s="41"/>
      <c r="F31" s="41"/>
      <c r="H31" s="22"/>
      <c r="L31" s="22"/>
      <c r="M31" s="22"/>
    </row>
    <row r="32" spans="1:13" outlineLevel="1" x14ac:dyDescent="0.25">
      <c r="A32" s="24" t="s">
        <v>54</v>
      </c>
      <c r="B32" s="40"/>
      <c r="E32" s="41"/>
      <c r="F32" s="41"/>
      <c r="H32" s="22"/>
      <c r="L32" s="22"/>
      <c r="M32" s="22"/>
    </row>
    <row r="33" spans="1:13" outlineLevel="1" x14ac:dyDescent="0.25">
      <c r="A33" s="24" t="s">
        <v>55</v>
      </c>
      <c r="B33" s="40"/>
      <c r="E33" s="41"/>
      <c r="F33" s="41"/>
      <c r="H33" s="22"/>
      <c r="L33" s="22"/>
      <c r="M33" s="22"/>
    </row>
    <row r="34" spans="1:13" outlineLevel="1" x14ac:dyDescent="0.25">
      <c r="A34" s="24" t="s">
        <v>56</v>
      </c>
      <c r="B34" s="40"/>
      <c r="E34" s="41"/>
      <c r="F34" s="41"/>
      <c r="H34" s="22"/>
      <c r="L34" s="22"/>
      <c r="M34" s="22"/>
    </row>
    <row r="35" spans="1:13" outlineLevel="1" x14ac:dyDescent="0.25">
      <c r="A35" s="24" t="s">
        <v>57</v>
      </c>
      <c r="B35" s="42"/>
      <c r="E35" s="41"/>
      <c r="F35" s="41"/>
      <c r="H35" s="22"/>
      <c r="L35" s="22"/>
      <c r="M35" s="22"/>
    </row>
    <row r="36" spans="1:13" ht="18.75" x14ac:dyDescent="0.25">
      <c r="A36" s="35"/>
      <c r="B36" s="35" t="s">
        <v>23</v>
      </c>
      <c r="C36" s="35"/>
      <c r="D36" s="36"/>
      <c r="E36" s="36"/>
      <c r="F36" s="36"/>
      <c r="G36" s="37"/>
      <c r="H36" s="22"/>
      <c r="L36" s="22"/>
      <c r="M36" s="22"/>
    </row>
    <row r="37" spans="1:13" ht="15" customHeight="1" x14ac:dyDescent="0.25">
      <c r="A37" s="43"/>
      <c r="B37" s="44" t="s">
        <v>58</v>
      </c>
      <c r="C37" s="43" t="s">
        <v>59</v>
      </c>
      <c r="D37" s="43"/>
      <c r="E37" s="45"/>
      <c r="F37" s="46"/>
      <c r="G37" s="46"/>
      <c r="H37" s="22"/>
      <c r="L37" s="22"/>
      <c r="M37" s="22"/>
    </row>
    <row r="38" spans="1:13" x14ac:dyDescent="0.25">
      <c r="A38" s="24" t="s">
        <v>4</v>
      </c>
      <c r="B38" s="41" t="s">
        <v>1134</v>
      </c>
      <c r="C38" s="439">
        <f>' D2. NTT Pool'!C8</f>
        <v>37602081634.279778</v>
      </c>
      <c r="F38" s="41"/>
      <c r="H38" s="22"/>
      <c r="L38" s="22"/>
      <c r="M38" s="22"/>
    </row>
    <row r="39" spans="1:13" x14ac:dyDescent="0.25">
      <c r="A39" s="24" t="s">
        <v>60</v>
      </c>
      <c r="B39" s="41" t="s">
        <v>61</v>
      </c>
      <c r="C39" s="439">
        <f>'D1. NTT'!D45</f>
        <v>26909541600</v>
      </c>
      <c r="F39" s="41"/>
      <c r="H39" s="22"/>
      <c r="L39" s="22"/>
      <c r="M39" s="22"/>
    </row>
    <row r="40" spans="1:13" outlineLevel="1" x14ac:dyDescent="0.25">
      <c r="A40" s="24" t="s">
        <v>62</v>
      </c>
      <c r="B40" s="47" t="s">
        <v>63</v>
      </c>
      <c r="C40" s="98" t="s">
        <v>959</v>
      </c>
      <c r="F40" s="41"/>
      <c r="H40" s="22"/>
      <c r="L40" s="22"/>
      <c r="M40" s="22"/>
    </row>
    <row r="41" spans="1:13" outlineLevel="1" x14ac:dyDescent="0.25">
      <c r="A41" s="24" t="s">
        <v>64</v>
      </c>
      <c r="B41" s="47" t="s">
        <v>65</v>
      </c>
      <c r="C41" s="98" t="s">
        <v>959</v>
      </c>
      <c r="F41" s="41"/>
      <c r="H41" s="22"/>
      <c r="L41" s="22"/>
      <c r="M41" s="22"/>
    </row>
    <row r="42" spans="1:13" outlineLevel="1" x14ac:dyDescent="0.25">
      <c r="A42" s="24" t="s">
        <v>66</v>
      </c>
      <c r="B42" s="41"/>
      <c r="F42" s="41"/>
      <c r="H42" s="22"/>
      <c r="L42" s="22"/>
      <c r="M42" s="22"/>
    </row>
    <row r="43" spans="1:13" outlineLevel="1" x14ac:dyDescent="0.25">
      <c r="A43" s="24" t="s">
        <v>67</v>
      </c>
      <c r="B43" s="41"/>
      <c r="F43" s="41"/>
      <c r="H43" s="22"/>
      <c r="L43" s="22"/>
      <c r="M43" s="22"/>
    </row>
    <row r="44" spans="1:13" ht="15" customHeight="1" x14ac:dyDescent="0.25">
      <c r="A44" s="43"/>
      <c r="B44" s="44" t="s">
        <v>68</v>
      </c>
      <c r="C44" s="91" t="s">
        <v>1135</v>
      </c>
      <c r="D44" s="43" t="s">
        <v>69</v>
      </c>
      <c r="E44" s="45"/>
      <c r="F44" s="46" t="s">
        <v>70</v>
      </c>
      <c r="G44" s="46" t="s">
        <v>71</v>
      </c>
      <c r="H44" s="22"/>
      <c r="L44" s="22"/>
      <c r="M44" s="22"/>
    </row>
    <row r="45" spans="1:13" x14ac:dyDescent="0.25">
      <c r="A45" s="24" t="s">
        <v>8</v>
      </c>
      <c r="B45" s="41" t="s">
        <v>72</v>
      </c>
      <c r="C45" s="60">
        <v>0.03</v>
      </c>
      <c r="D45" s="60">
        <f>IF(OR(C38="[For completion]",C39="[For completion]"),"Please complete G.3.1.1 and G.3.1.2",(C38/C39-1))</f>
        <v>0.39735125158281326</v>
      </c>
      <c r="E45" s="60"/>
      <c r="F45" s="479">
        <f>1/'D1. NTT'!G155-1</f>
        <v>5.2631578947368363E-2</v>
      </c>
      <c r="G45" s="24" t="s">
        <v>959</v>
      </c>
      <c r="H45" s="22"/>
      <c r="L45" s="22"/>
      <c r="M45" s="22"/>
    </row>
    <row r="46" spans="1:13" outlineLevel="1" x14ac:dyDescent="0.25">
      <c r="A46" s="24" t="s">
        <v>73</v>
      </c>
      <c r="B46" s="117" t="s">
        <v>1433</v>
      </c>
      <c r="C46" s="479"/>
      <c r="D46" s="479">
        <f>'D1. NTT'!D168-1</f>
        <v>8.7595544642698142E-2</v>
      </c>
      <c r="E46" s="60"/>
      <c r="F46" s="60"/>
      <c r="G46" s="60"/>
      <c r="H46" s="22"/>
      <c r="L46" s="22"/>
      <c r="M46" s="22"/>
    </row>
    <row r="47" spans="1:13" outlineLevel="1" x14ac:dyDescent="0.25">
      <c r="A47" s="24" t="s">
        <v>74</v>
      </c>
      <c r="B47" s="117"/>
      <c r="C47" s="60"/>
      <c r="D47" s="60"/>
      <c r="E47" s="60"/>
      <c r="F47" s="60"/>
      <c r="G47" s="60"/>
      <c r="H47" s="22"/>
      <c r="L47" s="22"/>
      <c r="M47" s="22"/>
    </row>
    <row r="48" spans="1:13" outlineLevel="1" x14ac:dyDescent="0.25">
      <c r="A48" s="24" t="s">
        <v>75</v>
      </c>
      <c r="B48" s="39"/>
      <c r="C48" s="60"/>
      <c r="D48" s="60"/>
      <c r="E48" s="60"/>
      <c r="F48" s="60"/>
      <c r="G48" s="60"/>
      <c r="H48" s="22"/>
      <c r="L48" s="22"/>
      <c r="M48" s="22"/>
    </row>
    <row r="49" spans="1:13" outlineLevel="1" x14ac:dyDescent="0.25">
      <c r="A49" s="24" t="s">
        <v>76</v>
      </c>
      <c r="B49" s="39"/>
      <c r="C49" s="60"/>
      <c r="D49" s="60"/>
      <c r="E49" s="60"/>
      <c r="F49" s="60"/>
      <c r="G49" s="60"/>
      <c r="H49" s="22"/>
      <c r="L49" s="22"/>
      <c r="M49" s="22"/>
    </row>
    <row r="50" spans="1:13" outlineLevel="1" x14ac:dyDescent="0.25">
      <c r="A50" s="24" t="s">
        <v>77</v>
      </c>
      <c r="B50" s="39"/>
      <c r="C50" s="60"/>
      <c r="D50" s="60"/>
      <c r="E50" s="60"/>
      <c r="F50" s="60"/>
      <c r="G50" s="60"/>
      <c r="H50" s="22"/>
      <c r="L50" s="22"/>
      <c r="M50" s="22"/>
    </row>
    <row r="51" spans="1:13" outlineLevel="1" x14ac:dyDescent="0.25">
      <c r="A51" s="24" t="s">
        <v>78</v>
      </c>
      <c r="B51" s="39"/>
      <c r="C51" s="60"/>
      <c r="D51" s="60"/>
      <c r="E51" s="60"/>
      <c r="F51" s="60"/>
      <c r="G51" s="60"/>
      <c r="H51" s="22"/>
      <c r="L51" s="22"/>
      <c r="M51" s="22"/>
    </row>
    <row r="52" spans="1:13" ht="15" customHeight="1" x14ac:dyDescent="0.25">
      <c r="A52" s="43"/>
      <c r="B52" s="44" t="s">
        <v>79</v>
      </c>
      <c r="C52" s="43" t="s">
        <v>59</v>
      </c>
      <c r="D52" s="43"/>
      <c r="E52" s="45"/>
      <c r="F52" s="46" t="s">
        <v>80</v>
      </c>
      <c r="G52" s="46"/>
      <c r="H52" s="22"/>
      <c r="L52" s="22"/>
      <c r="M52" s="22"/>
    </row>
    <row r="53" spans="1:13" x14ac:dyDescent="0.25">
      <c r="A53" s="24" t="s">
        <v>81</v>
      </c>
      <c r="B53" s="41" t="s">
        <v>82</v>
      </c>
      <c r="C53" s="440">
        <f>' D2. NTT Pool'!C8</f>
        <v>37602081634.279778</v>
      </c>
      <c r="E53" s="48"/>
      <c r="F53" s="49">
        <f>IF($C$58=0,"",IF(C53="[for completion]","",C53/$C$58))</f>
        <v>1</v>
      </c>
      <c r="G53" s="49"/>
      <c r="H53" s="22"/>
      <c r="L53" s="22"/>
      <c r="M53" s="22"/>
    </row>
    <row r="54" spans="1:13" x14ac:dyDescent="0.25">
      <c r="A54" s="24" t="s">
        <v>83</v>
      </c>
      <c r="B54" s="41" t="s">
        <v>84</v>
      </c>
      <c r="C54" s="443">
        <v>0</v>
      </c>
      <c r="E54" s="48"/>
      <c r="F54" s="49">
        <f>IF($C$58=0,"",IF(C54="[for completion]","",C54/$C$58))</f>
        <v>0</v>
      </c>
      <c r="G54" s="49"/>
      <c r="H54" s="22"/>
      <c r="L54" s="22"/>
      <c r="M54" s="22"/>
    </row>
    <row r="55" spans="1:13" x14ac:dyDescent="0.25">
      <c r="A55" s="24" t="s">
        <v>85</v>
      </c>
      <c r="B55" s="41" t="s">
        <v>86</v>
      </c>
      <c r="C55" s="443">
        <v>0</v>
      </c>
      <c r="E55" s="48"/>
      <c r="F55" s="112">
        <f>IF($C$58=0,"",IF(C55="[for completion]","",C55/$C$58))</f>
        <v>0</v>
      </c>
      <c r="G55" s="49"/>
      <c r="H55" s="22"/>
      <c r="L55" s="22"/>
      <c r="M55" s="22"/>
    </row>
    <row r="56" spans="1:13" x14ac:dyDescent="0.25">
      <c r="A56" s="24" t="s">
        <v>87</v>
      </c>
      <c r="B56" s="41" t="s">
        <v>88</v>
      </c>
      <c r="C56" s="443">
        <v>0</v>
      </c>
      <c r="E56" s="48"/>
      <c r="F56" s="112">
        <f>IF($C$58=0,"",IF(C56="[for completion]","",C56/$C$58))</f>
        <v>0</v>
      </c>
      <c r="G56" s="49"/>
      <c r="H56" s="22"/>
      <c r="L56" s="22"/>
      <c r="M56" s="22"/>
    </row>
    <row r="57" spans="1:13" x14ac:dyDescent="0.25">
      <c r="A57" s="24" t="s">
        <v>89</v>
      </c>
      <c r="B57" s="24" t="s">
        <v>90</v>
      </c>
      <c r="C57" s="443">
        <v>0</v>
      </c>
      <c r="E57" s="48"/>
      <c r="F57" s="49">
        <f>IF($C$58=0,"",IF(C57="[for completion]","",C57/$C$58))</f>
        <v>0</v>
      </c>
      <c r="G57" s="49"/>
      <c r="H57" s="22"/>
      <c r="L57" s="22"/>
      <c r="M57" s="22"/>
    </row>
    <row r="58" spans="1:13" x14ac:dyDescent="0.25">
      <c r="A58" s="24" t="s">
        <v>91</v>
      </c>
      <c r="B58" s="50" t="s">
        <v>92</v>
      </c>
      <c r="C58" s="441">
        <f>SUM(C53:C57)</f>
        <v>37602081634.279778</v>
      </c>
      <c r="D58" s="48"/>
      <c r="E58" s="48"/>
      <c r="F58" s="51">
        <f>SUM(F53:F57)</f>
        <v>1</v>
      </c>
      <c r="G58" s="49"/>
      <c r="H58" s="22"/>
      <c r="L58" s="22"/>
      <c r="M58" s="22"/>
    </row>
    <row r="59" spans="1:13" outlineLevel="1" x14ac:dyDescent="0.25">
      <c r="A59" s="24" t="s">
        <v>93</v>
      </c>
      <c r="B59" s="52" t="s">
        <v>94</v>
      </c>
      <c r="C59" s="440"/>
      <c r="E59" s="48"/>
      <c r="F59" s="49">
        <f t="shared" ref="F59:F64" si="0">IF($C$58=0,"",IF(C59="[for completion]","",C59/$C$58))</f>
        <v>0</v>
      </c>
      <c r="G59" s="49"/>
      <c r="H59" s="22"/>
      <c r="L59" s="22"/>
      <c r="M59" s="22"/>
    </row>
    <row r="60" spans="1:13" outlineLevel="1" x14ac:dyDescent="0.25">
      <c r="A60" s="24" t="s">
        <v>95</v>
      </c>
      <c r="B60" s="52" t="s">
        <v>94</v>
      </c>
      <c r="C60" s="440"/>
      <c r="E60" s="48"/>
      <c r="F60" s="49">
        <f t="shared" si="0"/>
        <v>0</v>
      </c>
      <c r="G60" s="49"/>
      <c r="H60" s="22"/>
      <c r="L60" s="22"/>
      <c r="M60" s="22"/>
    </row>
    <row r="61" spans="1:13" outlineLevel="1" x14ac:dyDescent="0.25">
      <c r="A61" s="24" t="s">
        <v>96</v>
      </c>
      <c r="B61" s="52" t="s">
        <v>94</v>
      </c>
      <c r="C61" s="440"/>
      <c r="E61" s="48"/>
      <c r="F61" s="49">
        <f t="shared" si="0"/>
        <v>0</v>
      </c>
      <c r="G61" s="49"/>
      <c r="H61" s="22"/>
      <c r="L61" s="22"/>
      <c r="M61" s="22"/>
    </row>
    <row r="62" spans="1:13" outlineLevel="1" x14ac:dyDescent="0.25">
      <c r="A62" s="24" t="s">
        <v>97</v>
      </c>
      <c r="B62" s="52" t="s">
        <v>94</v>
      </c>
      <c r="C62" s="440"/>
      <c r="E62" s="48"/>
      <c r="F62" s="49">
        <f t="shared" si="0"/>
        <v>0</v>
      </c>
      <c r="G62" s="49"/>
      <c r="H62" s="22"/>
      <c r="L62" s="22"/>
      <c r="M62" s="22"/>
    </row>
    <row r="63" spans="1:13" outlineLevel="1" x14ac:dyDescent="0.25">
      <c r="A63" s="24" t="s">
        <v>98</v>
      </c>
      <c r="B63" s="52" t="s">
        <v>94</v>
      </c>
      <c r="C63" s="440"/>
      <c r="E63" s="48"/>
      <c r="F63" s="49">
        <f t="shared" si="0"/>
        <v>0</v>
      </c>
      <c r="G63" s="49"/>
      <c r="H63" s="22"/>
      <c r="L63" s="22"/>
      <c r="M63" s="22"/>
    </row>
    <row r="64" spans="1:13" outlineLevel="1" x14ac:dyDescent="0.25">
      <c r="A64" s="24" t="s">
        <v>99</v>
      </c>
      <c r="B64" s="52" t="s">
        <v>94</v>
      </c>
      <c r="C64" s="442"/>
      <c r="D64" s="53"/>
      <c r="E64" s="53"/>
      <c r="F64" s="49">
        <f t="shared" si="0"/>
        <v>0</v>
      </c>
      <c r="G64" s="51"/>
      <c r="H64" s="22"/>
      <c r="L64" s="22"/>
      <c r="M64" s="22"/>
    </row>
    <row r="65" spans="1:13" ht="15" customHeight="1" x14ac:dyDescent="0.25">
      <c r="A65" s="43"/>
      <c r="B65" s="44" t="s">
        <v>100</v>
      </c>
      <c r="C65" s="91" t="s">
        <v>1146</v>
      </c>
      <c r="D65" s="91" t="s">
        <v>1147</v>
      </c>
      <c r="E65" s="45"/>
      <c r="F65" s="46" t="s">
        <v>101</v>
      </c>
      <c r="G65" s="54" t="s">
        <v>102</v>
      </c>
      <c r="H65" s="22"/>
      <c r="L65" s="22"/>
      <c r="M65" s="22"/>
    </row>
    <row r="66" spans="1:13" x14ac:dyDescent="0.25">
      <c r="A66" s="24" t="s">
        <v>103</v>
      </c>
      <c r="B66" s="41" t="s">
        <v>1151</v>
      </c>
      <c r="C66" s="444">
        <f>[1]HTT!$C$3</f>
        <v>2.6783361865376203</v>
      </c>
      <c r="D66" s="24" t="s">
        <v>962</v>
      </c>
      <c r="E66" s="38"/>
      <c r="F66" s="55"/>
      <c r="G66" s="56"/>
      <c r="H66" s="22"/>
      <c r="L66" s="22"/>
      <c r="M66" s="22"/>
    </row>
    <row r="67" spans="1:13" x14ac:dyDescent="0.25">
      <c r="B67" s="41"/>
      <c r="E67" s="38"/>
      <c r="F67" s="55"/>
      <c r="G67" s="56"/>
      <c r="H67" s="22"/>
      <c r="L67" s="22"/>
      <c r="M67" s="22"/>
    </row>
    <row r="68" spans="1:13" x14ac:dyDescent="0.25">
      <c r="B68" s="41" t="s">
        <v>1140</v>
      </c>
      <c r="C68" s="38"/>
      <c r="D68" s="38"/>
      <c r="E68" s="38"/>
      <c r="F68" s="56"/>
      <c r="G68" s="56"/>
      <c r="H68" s="22"/>
      <c r="L68" s="22"/>
      <c r="M68" s="22"/>
    </row>
    <row r="69" spans="1:13" x14ac:dyDescent="0.25">
      <c r="B69" s="41" t="s">
        <v>105</v>
      </c>
      <c r="E69" s="38"/>
      <c r="F69" s="56"/>
      <c r="G69" s="56"/>
      <c r="H69" s="22"/>
      <c r="L69" s="22"/>
      <c r="M69" s="22"/>
    </row>
    <row r="70" spans="1:13" x14ac:dyDescent="0.25">
      <c r="A70" s="24" t="s">
        <v>106</v>
      </c>
      <c r="B70" s="130" t="s">
        <v>1174</v>
      </c>
      <c r="C70" s="445">
        <f>' D2. NTT Pool'!G138</f>
        <v>3881400680.2399964</v>
      </c>
      <c r="D70" s="24" t="s">
        <v>962</v>
      </c>
      <c r="E70" s="20"/>
      <c r="F70" s="49">
        <f t="shared" ref="F70:F76" si="1">IF($C$77=0,"",IF(C70="[for completion]","",C70/$C$77))</f>
        <v>0.10322302679917325</v>
      </c>
      <c r="G70" s="49" t="s">
        <v>962</v>
      </c>
      <c r="H70" s="22"/>
      <c r="L70" s="22"/>
      <c r="M70" s="22"/>
    </row>
    <row r="71" spans="1:13" x14ac:dyDescent="0.25">
      <c r="A71" s="24" t="s">
        <v>107</v>
      </c>
      <c r="B71" s="131" t="s">
        <v>1175</v>
      </c>
      <c r="C71" s="446">
        <f>' D2. NTT Pool'!G139</f>
        <v>5636614998.679985</v>
      </c>
      <c r="D71" s="98" t="s">
        <v>962</v>
      </c>
      <c r="E71" s="20"/>
      <c r="F71" s="49">
        <f t="shared" si="1"/>
        <v>0.14990167442063471</v>
      </c>
      <c r="G71" s="112" t="s">
        <v>962</v>
      </c>
      <c r="H71" s="22"/>
      <c r="L71" s="22"/>
      <c r="M71" s="22"/>
    </row>
    <row r="72" spans="1:13" x14ac:dyDescent="0.25">
      <c r="A72" s="24" t="s">
        <v>108</v>
      </c>
      <c r="B72" s="130" t="s">
        <v>1176</v>
      </c>
      <c r="C72" s="446">
        <f>' D2. NTT Pool'!G140</f>
        <v>9665028817.4200821</v>
      </c>
      <c r="D72" s="98" t="s">
        <v>962</v>
      </c>
      <c r="E72" s="20"/>
      <c r="F72" s="49">
        <f t="shared" si="1"/>
        <v>0.25703440866446375</v>
      </c>
      <c r="G72" s="112" t="s">
        <v>962</v>
      </c>
      <c r="H72" s="22"/>
      <c r="L72" s="22"/>
      <c r="M72" s="22"/>
    </row>
    <row r="73" spans="1:13" x14ac:dyDescent="0.25">
      <c r="A73" s="24" t="s">
        <v>109</v>
      </c>
      <c r="B73" s="130" t="s">
        <v>1177</v>
      </c>
      <c r="C73" s="446">
        <f>' D2. NTT Pool'!G141+' D2. NTT Pool'!G142</f>
        <v>14421405441.680061</v>
      </c>
      <c r="D73" s="98" t="s">
        <v>962</v>
      </c>
      <c r="E73" s="20"/>
      <c r="F73" s="49">
        <f t="shared" si="1"/>
        <v>0.38352678402072082</v>
      </c>
      <c r="G73" s="112" t="s">
        <v>962</v>
      </c>
      <c r="H73" s="22"/>
      <c r="L73" s="22"/>
      <c r="M73" s="22"/>
    </row>
    <row r="74" spans="1:13" x14ac:dyDescent="0.25">
      <c r="A74" s="24" t="s">
        <v>110</v>
      </c>
      <c r="B74" s="130" t="s">
        <v>1178</v>
      </c>
      <c r="C74" s="446">
        <f>' D2. NTT Pool'!G143+ ' D2. NTT Pool'!G144</f>
        <v>3766439328.0099864</v>
      </c>
      <c r="D74" s="98" t="s">
        <v>962</v>
      </c>
      <c r="E74" s="20"/>
      <c r="F74" s="49">
        <f t="shared" si="1"/>
        <v>0.10016571328796581</v>
      </c>
      <c r="G74" s="112" t="s">
        <v>962</v>
      </c>
      <c r="H74" s="22"/>
      <c r="L74" s="22"/>
      <c r="M74" s="22"/>
    </row>
    <row r="75" spans="1:13" x14ac:dyDescent="0.25">
      <c r="A75" s="24" t="s">
        <v>111</v>
      </c>
      <c r="B75" s="130" t="s">
        <v>1179</v>
      </c>
      <c r="C75" s="446">
        <f>SUM(' D2. NTT Pool'!G145:G147)</f>
        <v>231192368.25000015</v>
      </c>
      <c r="D75" s="98" t="s">
        <v>962</v>
      </c>
      <c r="E75" s="20"/>
      <c r="F75" s="49">
        <f t="shared" si="1"/>
        <v>6.1483928070416331E-3</v>
      </c>
      <c r="G75" s="112" t="s">
        <v>962</v>
      </c>
      <c r="H75" s="22"/>
      <c r="L75" s="22"/>
      <c r="M75" s="22"/>
    </row>
    <row r="76" spans="1:13" x14ac:dyDescent="0.25">
      <c r="A76" s="24" t="s">
        <v>112</v>
      </c>
      <c r="B76" s="130" t="s">
        <v>1180</v>
      </c>
      <c r="C76" s="448">
        <v>0</v>
      </c>
      <c r="D76" s="98" t="s">
        <v>962</v>
      </c>
      <c r="E76" s="20"/>
      <c r="F76" s="49">
        <f t="shared" si="1"/>
        <v>0</v>
      </c>
      <c r="G76" s="112" t="s">
        <v>962</v>
      </c>
      <c r="H76" s="22"/>
      <c r="L76" s="22"/>
      <c r="M76" s="22"/>
    </row>
    <row r="77" spans="1:13" x14ac:dyDescent="0.25">
      <c r="A77" s="24" t="s">
        <v>113</v>
      </c>
      <c r="B77" s="57" t="s">
        <v>92</v>
      </c>
      <c r="C77" s="447">
        <f>SUM(C70:C76)</f>
        <v>37602081634.280113</v>
      </c>
      <c r="D77" s="48">
        <f>SUM(D70:D76)</f>
        <v>0</v>
      </c>
      <c r="E77" s="41"/>
      <c r="F77" s="51">
        <f>SUM(F70:F76)</f>
        <v>1</v>
      </c>
      <c r="G77" s="51">
        <f>SUM(G70:G76)</f>
        <v>0</v>
      </c>
      <c r="H77" s="22"/>
      <c r="L77" s="22"/>
      <c r="M77" s="22"/>
    </row>
    <row r="78" spans="1:13" outlineLevel="1" x14ac:dyDescent="0.25">
      <c r="A78" s="24" t="s">
        <v>114</v>
      </c>
      <c r="B78" s="58" t="s">
        <v>115</v>
      </c>
      <c r="C78" s="48"/>
      <c r="D78" s="48"/>
      <c r="E78" s="41"/>
      <c r="F78" s="49">
        <f>IF($C$77=0,"",IF(C78="[for completion]","",C78/$C$77))</f>
        <v>0</v>
      </c>
      <c r="G78" s="49" t="str">
        <f t="shared" ref="G78:G87" si="2">IF($D$77=0,"",IF(D78="[for completion]","",D78/$D$77))</f>
        <v/>
      </c>
      <c r="H78" s="22"/>
      <c r="L78" s="22"/>
      <c r="M78" s="22"/>
    </row>
    <row r="79" spans="1:13" outlineLevel="1" x14ac:dyDescent="0.25">
      <c r="A79" s="24" t="s">
        <v>116</v>
      </c>
      <c r="B79" s="58" t="s">
        <v>117</v>
      </c>
      <c r="C79" s="48"/>
      <c r="D79" s="48"/>
      <c r="E79" s="41"/>
      <c r="F79" s="49">
        <f>IF($C$77=0,"",IF(C79="[for completion]","",C79/$C$77))</f>
        <v>0</v>
      </c>
      <c r="G79" s="49" t="str">
        <f t="shared" si="2"/>
        <v/>
      </c>
      <c r="H79" s="22"/>
      <c r="L79" s="22"/>
      <c r="M79" s="22"/>
    </row>
    <row r="80" spans="1:13" outlineLevel="1" x14ac:dyDescent="0.25">
      <c r="A80" s="24" t="s">
        <v>118</v>
      </c>
      <c r="B80" s="58" t="s">
        <v>119</v>
      </c>
      <c r="C80" s="48"/>
      <c r="D80" s="48"/>
      <c r="E80" s="41"/>
      <c r="F80" s="49">
        <f>IF($C$77=0,"",IF(C80="[for completion]","",C80/$C$77))</f>
        <v>0</v>
      </c>
      <c r="G80" s="49" t="str">
        <f t="shared" si="2"/>
        <v/>
      </c>
      <c r="H80" s="22"/>
      <c r="L80" s="22"/>
      <c r="M80" s="22"/>
    </row>
    <row r="81" spans="1:13" outlineLevel="1" x14ac:dyDescent="0.25">
      <c r="A81" s="24" t="s">
        <v>120</v>
      </c>
      <c r="B81" s="58" t="s">
        <v>121</v>
      </c>
      <c r="C81" s="48"/>
      <c r="D81" s="48"/>
      <c r="E81" s="41"/>
      <c r="F81" s="49">
        <f>IF($C$77=0,"",IF(C81="[for completion]","",C81/$C$77))</f>
        <v>0</v>
      </c>
      <c r="G81" s="49" t="str">
        <f t="shared" si="2"/>
        <v/>
      </c>
      <c r="H81" s="22"/>
      <c r="L81" s="22"/>
      <c r="M81" s="22"/>
    </row>
    <row r="82" spans="1:13" outlineLevel="1" x14ac:dyDescent="0.25">
      <c r="A82" s="24" t="s">
        <v>122</v>
      </c>
      <c r="B82" s="58" t="s">
        <v>123</v>
      </c>
      <c r="C82" s="48"/>
      <c r="D82" s="48"/>
      <c r="E82" s="41"/>
      <c r="F82" s="49">
        <f>IF($C$77=0,"",IF(C82="[for completion]","",C82/$C$77))</f>
        <v>0</v>
      </c>
      <c r="G82" s="49" t="str">
        <f t="shared" si="2"/>
        <v/>
      </c>
      <c r="H82" s="22"/>
      <c r="L82" s="22"/>
      <c r="M82" s="22"/>
    </row>
    <row r="83" spans="1:13" outlineLevel="1" x14ac:dyDescent="0.25">
      <c r="A83" s="24" t="s">
        <v>124</v>
      </c>
      <c r="B83" s="58"/>
      <c r="C83" s="48"/>
      <c r="D83" s="48"/>
      <c r="E83" s="41"/>
      <c r="F83" s="49"/>
      <c r="G83" s="49"/>
      <c r="H83" s="22"/>
      <c r="L83" s="22"/>
      <c r="M83" s="22"/>
    </row>
    <row r="84" spans="1:13" outlineLevel="1" x14ac:dyDescent="0.25">
      <c r="A84" s="24" t="s">
        <v>125</v>
      </c>
      <c r="B84" s="58"/>
      <c r="C84" s="48"/>
      <c r="D84" s="48"/>
      <c r="E84" s="41"/>
      <c r="F84" s="49"/>
      <c r="G84" s="49"/>
      <c r="H84" s="22"/>
      <c r="L84" s="22"/>
      <c r="M84" s="22"/>
    </row>
    <row r="85" spans="1:13" outlineLevel="1" x14ac:dyDescent="0.25">
      <c r="A85" s="24" t="s">
        <v>126</v>
      </c>
      <c r="B85" s="58"/>
      <c r="C85" s="48"/>
      <c r="D85" s="48"/>
      <c r="E85" s="41"/>
      <c r="F85" s="49"/>
      <c r="G85" s="49"/>
      <c r="H85" s="22"/>
      <c r="L85" s="22"/>
      <c r="M85" s="22"/>
    </row>
    <row r="86" spans="1:13" outlineLevel="1" x14ac:dyDescent="0.25">
      <c r="A86" s="24" t="s">
        <v>127</v>
      </c>
      <c r="B86" s="57"/>
      <c r="C86" s="48"/>
      <c r="D86" s="48"/>
      <c r="E86" s="41"/>
      <c r="F86" s="49"/>
      <c r="G86" s="49" t="str">
        <f t="shared" si="2"/>
        <v/>
      </c>
      <c r="H86" s="22"/>
      <c r="L86" s="22"/>
      <c r="M86" s="22"/>
    </row>
    <row r="87" spans="1:13" outlineLevel="1" x14ac:dyDescent="0.25">
      <c r="A87" s="24" t="s">
        <v>128</v>
      </c>
      <c r="B87" s="58"/>
      <c r="C87" s="48"/>
      <c r="D87" s="48"/>
      <c r="E87" s="41"/>
      <c r="F87" s="49"/>
      <c r="G87" s="49" t="str">
        <f t="shared" si="2"/>
        <v/>
      </c>
      <c r="H87" s="22"/>
      <c r="L87" s="22"/>
      <c r="M87" s="22"/>
    </row>
    <row r="88" spans="1:13" ht="15" customHeight="1" x14ac:dyDescent="0.25">
      <c r="A88" s="43"/>
      <c r="B88" s="44" t="s">
        <v>129</v>
      </c>
      <c r="C88" s="91" t="s">
        <v>1148</v>
      </c>
      <c r="D88" s="91" t="s">
        <v>1149</v>
      </c>
      <c r="E88" s="45"/>
      <c r="F88" s="46" t="s">
        <v>130</v>
      </c>
      <c r="G88" s="43" t="s">
        <v>131</v>
      </c>
      <c r="H88" s="22"/>
      <c r="L88" s="22"/>
      <c r="M88" s="22"/>
    </row>
    <row r="89" spans="1:13" x14ac:dyDescent="0.25">
      <c r="A89" s="24" t="s">
        <v>132</v>
      </c>
      <c r="B89" s="41" t="s">
        <v>104</v>
      </c>
      <c r="C89" s="444">
        <f>' D2. NTT Pool'!C21/12</f>
        <v>3.0078661337008725</v>
      </c>
      <c r="D89" s="444">
        <f>C89+1</f>
        <v>4.0078661337008725</v>
      </c>
      <c r="E89" s="38"/>
      <c r="F89" s="55"/>
      <c r="G89" s="56"/>
      <c r="H89" s="22"/>
      <c r="L89" s="22"/>
      <c r="M89" s="22"/>
    </row>
    <row r="90" spans="1:13" x14ac:dyDescent="0.25">
      <c r="B90" s="41"/>
      <c r="E90" s="38"/>
      <c r="F90" s="55"/>
      <c r="G90" s="56"/>
      <c r="H90" s="22"/>
      <c r="L90" s="22"/>
      <c r="M90" s="22"/>
    </row>
    <row r="91" spans="1:13" x14ac:dyDescent="0.25">
      <c r="B91" s="41" t="s">
        <v>1141</v>
      </c>
      <c r="C91" s="38"/>
      <c r="D91" s="38"/>
      <c r="E91" s="38"/>
      <c r="F91" s="56"/>
      <c r="G91" s="56"/>
      <c r="H91" s="22"/>
      <c r="L91" s="22"/>
      <c r="M91" s="22"/>
    </row>
    <row r="92" spans="1:13" x14ac:dyDescent="0.25">
      <c r="A92" s="24" t="s">
        <v>133</v>
      </c>
      <c r="B92" s="41" t="s">
        <v>105</v>
      </c>
      <c r="E92" s="38"/>
      <c r="F92" s="56"/>
      <c r="G92" s="56"/>
      <c r="H92" s="22"/>
      <c r="L92" s="22"/>
      <c r="M92" s="22"/>
    </row>
    <row r="93" spans="1:13" x14ac:dyDescent="0.25">
      <c r="A93" s="24" t="s">
        <v>134</v>
      </c>
      <c r="B93" s="131" t="s">
        <v>1174</v>
      </c>
      <c r="C93" s="449">
        <f>[1]HTT!$C5</f>
        <v>5488070000</v>
      </c>
      <c r="D93" s="449">
        <f>[1]HTT!$D5</f>
        <v>0</v>
      </c>
      <c r="E93" s="20"/>
      <c r="F93" s="49">
        <f>IF($C$100=0,"",IF(C93="[for completion]","",IF(C93="","",C93/$C$100)))</f>
        <v>0.20394513149194635</v>
      </c>
      <c r="G93" s="49">
        <f>IF($D$100=0,"",IF(D93="[Mark as ND1 if not relevant]","",IF(D93="","",D93/$D$100)))</f>
        <v>0</v>
      </c>
      <c r="H93" s="22"/>
      <c r="L93" s="22"/>
      <c r="M93" s="22"/>
    </row>
    <row r="94" spans="1:13" x14ac:dyDescent="0.25">
      <c r="A94" s="24" t="s">
        <v>135</v>
      </c>
      <c r="B94" s="131" t="s">
        <v>1175</v>
      </c>
      <c r="C94" s="450">
        <f>[1]HTT!$C6</f>
        <v>3956240000</v>
      </c>
      <c r="D94" s="450">
        <f>[1]HTT!$D6</f>
        <v>5488070000</v>
      </c>
      <c r="E94" s="20"/>
      <c r="F94" s="49">
        <f t="shared" ref="F94:F99" si="3">IF($C$100=0,"",IF(C94="[for completion]","",IF(C94="","",C94/$C$100)))</f>
        <v>0.1470199700466098</v>
      </c>
      <c r="G94" s="49">
        <f t="shared" ref="G94:G99" si="4">IF($D$100=0,"",IF(D94="[Mark as ND1 if not relevant]","",IF(D94="","",D94/$D$100)))</f>
        <v>0.20394513149194635</v>
      </c>
      <c r="H94" s="22"/>
      <c r="L94" s="22"/>
      <c r="M94" s="22"/>
    </row>
    <row r="95" spans="1:13" x14ac:dyDescent="0.25">
      <c r="A95" s="24" t="s">
        <v>136</v>
      </c>
      <c r="B95" s="131" t="s">
        <v>1176</v>
      </c>
      <c r="C95" s="450">
        <f>[1]HTT!$C7</f>
        <v>4926500000</v>
      </c>
      <c r="D95" s="450">
        <f>[1]HTT!$D7</f>
        <v>3956240000</v>
      </c>
      <c r="E95" s="20"/>
      <c r="F95" s="49">
        <f t="shared" si="3"/>
        <v>0.18307632561083836</v>
      </c>
      <c r="G95" s="49">
        <f t="shared" si="4"/>
        <v>0.1470199700466098</v>
      </c>
      <c r="H95" s="22"/>
      <c r="L95" s="22"/>
      <c r="M95" s="22"/>
    </row>
    <row r="96" spans="1:13" x14ac:dyDescent="0.25">
      <c r="A96" s="24" t="s">
        <v>137</v>
      </c>
      <c r="B96" s="131" t="s">
        <v>1177</v>
      </c>
      <c r="C96" s="450">
        <f>[1]HTT!$C8</f>
        <v>6715880000</v>
      </c>
      <c r="D96" s="450">
        <f>[1]HTT!$D8</f>
        <v>4926500000</v>
      </c>
      <c r="E96" s="20"/>
      <c r="F96" s="49">
        <f t="shared" si="3"/>
        <v>0.24957244162048453</v>
      </c>
      <c r="G96" s="49">
        <f t="shared" si="4"/>
        <v>0.18307632561083836</v>
      </c>
      <c r="H96" s="22"/>
      <c r="L96" s="22"/>
      <c r="M96" s="22"/>
    </row>
    <row r="97" spans="1:14" x14ac:dyDescent="0.25">
      <c r="A97" s="24" t="s">
        <v>138</v>
      </c>
      <c r="B97" s="131" t="s">
        <v>1178</v>
      </c>
      <c r="C97" s="450">
        <f>[1]HTT!$C9</f>
        <v>4023130000</v>
      </c>
      <c r="D97" s="450">
        <f>[1]HTT!$D9</f>
        <v>6715880000</v>
      </c>
      <c r="E97" s="20"/>
      <c r="F97" s="49">
        <f t="shared" si="3"/>
        <v>0.14950570544092806</v>
      </c>
      <c r="G97" s="49">
        <f t="shared" si="4"/>
        <v>0.24957244162048453</v>
      </c>
      <c r="H97" s="22"/>
      <c r="L97" s="22"/>
      <c r="M97" s="22"/>
    </row>
    <row r="98" spans="1:14" x14ac:dyDescent="0.25">
      <c r="A98" s="24" t="s">
        <v>139</v>
      </c>
      <c r="B98" s="131" t="s">
        <v>1179</v>
      </c>
      <c r="C98" s="450">
        <f>[1]HTT!$C10</f>
        <v>1519000000</v>
      </c>
      <c r="D98" s="450">
        <f>[1]HTT!$D10</f>
        <v>5542130000</v>
      </c>
      <c r="E98" s="20"/>
      <c r="F98" s="49">
        <f t="shared" si="3"/>
        <v>5.6448378890259505E-2</v>
      </c>
      <c r="G98" s="49">
        <f t="shared" si="4"/>
        <v>0.20595408433118756</v>
      </c>
      <c r="H98" s="22"/>
      <c r="L98" s="22"/>
      <c r="M98" s="22"/>
    </row>
    <row r="99" spans="1:14" x14ac:dyDescent="0.25">
      <c r="A99" s="24" t="s">
        <v>140</v>
      </c>
      <c r="B99" s="131" t="s">
        <v>1180</v>
      </c>
      <c r="C99" s="450">
        <f>[1]HTT!$C11</f>
        <v>280721600</v>
      </c>
      <c r="D99" s="450">
        <f>[1]HTT!$D11</f>
        <v>280721600</v>
      </c>
      <c r="E99" s="20"/>
      <c r="F99" s="49">
        <f t="shared" si="3"/>
        <v>1.0432046898933425E-2</v>
      </c>
      <c r="G99" s="49">
        <f t="shared" si="4"/>
        <v>1.0432046898933425E-2</v>
      </c>
      <c r="H99" s="22"/>
      <c r="L99" s="22"/>
      <c r="M99" s="22"/>
    </row>
    <row r="100" spans="1:14" x14ac:dyDescent="0.25">
      <c r="A100" s="24" t="s">
        <v>141</v>
      </c>
      <c r="B100" s="57" t="s">
        <v>92</v>
      </c>
      <c r="C100" s="451">
        <f>SUM(C93:C99)</f>
        <v>26909541600</v>
      </c>
      <c r="D100" s="451">
        <f>SUM(D93:D99)</f>
        <v>26909541600</v>
      </c>
      <c r="E100" s="41"/>
      <c r="F100" s="51">
        <f>SUM(F93:F99)</f>
        <v>1.0000000000000002</v>
      </c>
      <c r="G100" s="51">
        <f>SUM(G93:G99)</f>
        <v>1</v>
      </c>
      <c r="H100" s="22"/>
      <c r="L100" s="22"/>
      <c r="M100" s="22"/>
    </row>
    <row r="101" spans="1:14" outlineLevel="1" x14ac:dyDescent="0.25">
      <c r="A101" s="24" t="s">
        <v>142</v>
      </c>
      <c r="B101" s="58" t="s">
        <v>115</v>
      </c>
      <c r="C101" s="48"/>
      <c r="D101" s="48"/>
      <c r="E101" s="41"/>
      <c r="F101" s="49">
        <f>IF($C$100=0,"",IF(C101="[for completion]","",C101/$C$100))</f>
        <v>0</v>
      </c>
      <c r="G101" s="49">
        <f>IF($D$100=0,"",IF(D101="[for completion]","",D101/$D$100))</f>
        <v>0</v>
      </c>
      <c r="H101" s="22"/>
      <c r="L101" s="22"/>
      <c r="M101" s="22"/>
    </row>
    <row r="102" spans="1:14" outlineLevel="1" x14ac:dyDescent="0.25">
      <c r="A102" s="24" t="s">
        <v>143</v>
      </c>
      <c r="B102" s="58" t="s">
        <v>117</v>
      </c>
      <c r="C102" s="48"/>
      <c r="D102" s="48"/>
      <c r="E102" s="41"/>
      <c r="F102" s="49">
        <f>IF($C$100=0,"",IF(C102="[for completion]","",C102/$C$100))</f>
        <v>0</v>
      </c>
      <c r="G102" s="49">
        <f>IF($D$100=0,"",IF(D102="[for completion]","",D102/$D$100))</f>
        <v>0</v>
      </c>
      <c r="H102" s="22"/>
      <c r="L102" s="22"/>
      <c r="M102" s="22"/>
    </row>
    <row r="103" spans="1:14" outlineLevel="1" x14ac:dyDescent="0.25">
      <c r="A103" s="24" t="s">
        <v>144</v>
      </c>
      <c r="B103" s="58" t="s">
        <v>119</v>
      </c>
      <c r="C103" s="48"/>
      <c r="D103" s="48"/>
      <c r="E103" s="41"/>
      <c r="F103" s="49">
        <f>IF($C$100=0,"",IF(C103="[for completion]","",C103/$C$100))</f>
        <v>0</v>
      </c>
      <c r="G103" s="49">
        <f>IF($D$100=0,"",IF(D103="[for completion]","",D103/$D$100))</f>
        <v>0</v>
      </c>
      <c r="H103" s="22"/>
      <c r="L103" s="22"/>
      <c r="M103" s="22"/>
    </row>
    <row r="104" spans="1:14" outlineLevel="1" x14ac:dyDescent="0.25">
      <c r="A104" s="24" t="s">
        <v>145</v>
      </c>
      <c r="B104" s="58" t="s">
        <v>121</v>
      </c>
      <c r="C104" s="48"/>
      <c r="D104" s="48"/>
      <c r="E104" s="41"/>
      <c r="F104" s="49">
        <f>IF($C$100=0,"",IF(C104="[for completion]","",C104/$C$100))</f>
        <v>0</v>
      </c>
      <c r="G104" s="49">
        <f>IF($D$100=0,"",IF(D104="[for completion]","",D104/$D$100))</f>
        <v>0</v>
      </c>
      <c r="H104" s="22"/>
      <c r="L104" s="22"/>
      <c r="M104" s="22"/>
    </row>
    <row r="105" spans="1:14" outlineLevel="1" x14ac:dyDescent="0.25">
      <c r="A105" s="24" t="s">
        <v>146</v>
      </c>
      <c r="B105" s="58" t="s">
        <v>123</v>
      </c>
      <c r="C105" s="48"/>
      <c r="D105" s="48"/>
      <c r="E105" s="41"/>
      <c r="F105" s="49">
        <f>IF($C$100=0,"",IF(C105="[for completion]","",C105/$C$100))</f>
        <v>0</v>
      </c>
      <c r="G105" s="49">
        <f>IF($D$100=0,"",IF(D105="[for completion]","",D105/$D$100))</f>
        <v>0</v>
      </c>
      <c r="H105" s="22"/>
      <c r="L105" s="22"/>
      <c r="M105" s="22"/>
    </row>
    <row r="106" spans="1:14" outlineLevel="1" x14ac:dyDescent="0.25">
      <c r="A106" s="24" t="s">
        <v>147</v>
      </c>
      <c r="B106" s="58"/>
      <c r="C106" s="48"/>
      <c r="D106" s="48"/>
      <c r="E106" s="41"/>
      <c r="F106" s="49"/>
      <c r="G106" s="49"/>
      <c r="H106" s="22"/>
      <c r="L106" s="22"/>
      <c r="M106" s="22"/>
    </row>
    <row r="107" spans="1:14" outlineLevel="1" x14ac:dyDescent="0.25">
      <c r="A107" s="24" t="s">
        <v>148</v>
      </c>
      <c r="B107" s="58"/>
      <c r="C107" s="48"/>
      <c r="D107" s="48"/>
      <c r="E107" s="41"/>
      <c r="F107" s="49"/>
      <c r="G107" s="49"/>
      <c r="H107" s="22"/>
      <c r="L107" s="22"/>
      <c r="M107" s="22"/>
    </row>
    <row r="108" spans="1:14" outlineLevel="1" x14ac:dyDescent="0.25">
      <c r="A108" s="24" t="s">
        <v>149</v>
      </c>
      <c r="B108" s="57"/>
      <c r="C108" s="48"/>
      <c r="D108" s="48"/>
      <c r="E108" s="41"/>
      <c r="F108" s="49"/>
      <c r="G108" s="49"/>
      <c r="H108" s="22"/>
      <c r="L108" s="22"/>
      <c r="M108" s="22"/>
    </row>
    <row r="109" spans="1:14" outlineLevel="1" x14ac:dyDescent="0.25">
      <c r="A109" s="24" t="s">
        <v>150</v>
      </c>
      <c r="B109" s="58"/>
      <c r="C109" s="48"/>
      <c r="D109" s="48"/>
      <c r="E109" s="41"/>
      <c r="F109" s="49"/>
      <c r="G109" s="49"/>
      <c r="H109" s="22"/>
      <c r="L109" s="22"/>
      <c r="M109" s="22"/>
    </row>
    <row r="110" spans="1:14" outlineLevel="1" x14ac:dyDescent="0.25">
      <c r="A110" s="24" t="s">
        <v>151</v>
      </c>
      <c r="B110" s="58"/>
      <c r="C110" s="48"/>
      <c r="D110" s="48"/>
      <c r="E110" s="41"/>
      <c r="F110" s="49"/>
      <c r="G110" s="49"/>
      <c r="H110" s="22"/>
      <c r="L110" s="22"/>
      <c r="M110" s="22"/>
    </row>
    <row r="111" spans="1:14" ht="15" customHeight="1" x14ac:dyDescent="0.25">
      <c r="A111" s="43"/>
      <c r="B111" s="44" t="s">
        <v>152</v>
      </c>
      <c r="C111" s="46" t="s">
        <v>153</v>
      </c>
      <c r="D111" s="46" t="s">
        <v>154</v>
      </c>
      <c r="E111" s="45"/>
      <c r="F111" s="46" t="s">
        <v>155</v>
      </c>
      <c r="G111" s="46" t="s">
        <v>156</v>
      </c>
      <c r="H111" s="22"/>
      <c r="L111" s="22"/>
      <c r="M111" s="22"/>
    </row>
    <row r="112" spans="1:14" s="59" customFormat="1" x14ac:dyDescent="0.25">
      <c r="A112" s="24" t="s">
        <v>157</v>
      </c>
      <c r="B112" s="41" t="s">
        <v>158</v>
      </c>
      <c r="C112" s="24">
        <v>0</v>
      </c>
      <c r="D112" s="24" t="s">
        <v>962</v>
      </c>
      <c r="E112" s="49"/>
      <c r="F112" s="49">
        <f>IF($C$127=0,"",IF(C112="[for completion]","",IF(C112="","",C112/$C$127)))</f>
        <v>0</v>
      </c>
      <c r="G112" s="49" t="str">
        <f>IF($D$127=0,"",IF(D112="[for completion]","",IF(D112="","",D112/$D$127)))</f>
        <v/>
      </c>
      <c r="H112" s="22"/>
      <c r="I112" s="24"/>
      <c r="J112" s="24"/>
      <c r="K112" s="24"/>
      <c r="L112" s="22"/>
      <c r="M112" s="22"/>
      <c r="N112" s="22"/>
    </row>
    <row r="113" spans="1:14" s="59" customFormat="1" x14ac:dyDescent="0.25">
      <c r="A113" s="24" t="s">
        <v>159</v>
      </c>
      <c r="B113" s="41" t="s">
        <v>160</v>
      </c>
      <c r="C113" s="24">
        <v>0</v>
      </c>
      <c r="D113" s="98" t="s">
        <v>962</v>
      </c>
      <c r="E113" s="49"/>
      <c r="F113" s="49">
        <f t="shared" ref="F113:F126" si="5">IF($C$127=0,"",IF(C113="[for completion]","",IF(C113="","",C113/$C$127)))</f>
        <v>0</v>
      </c>
      <c r="G113" s="49" t="str">
        <f t="shared" ref="G113:G126" si="6">IF($D$127=0,"",IF(D113="[for completion]","",IF(D113="","",D113/$D$127)))</f>
        <v/>
      </c>
      <c r="H113" s="22"/>
      <c r="I113" s="24"/>
      <c r="J113" s="24"/>
      <c r="K113" s="24"/>
      <c r="L113" s="22"/>
      <c r="M113" s="22"/>
      <c r="N113" s="22"/>
    </row>
    <row r="114" spans="1:14" s="59" customFormat="1" x14ac:dyDescent="0.25">
      <c r="A114" s="24" t="s">
        <v>161</v>
      </c>
      <c r="B114" s="41" t="s">
        <v>162</v>
      </c>
      <c r="C114" s="24">
        <v>0</v>
      </c>
      <c r="D114" s="98" t="s">
        <v>962</v>
      </c>
      <c r="E114" s="49"/>
      <c r="F114" s="49">
        <f t="shared" si="5"/>
        <v>0</v>
      </c>
      <c r="G114" s="49" t="str">
        <f t="shared" si="6"/>
        <v/>
      </c>
      <c r="H114" s="22"/>
      <c r="I114" s="24"/>
      <c r="J114" s="24"/>
      <c r="K114" s="24"/>
      <c r="L114" s="22"/>
      <c r="M114" s="22"/>
      <c r="N114" s="22"/>
    </row>
    <row r="115" spans="1:14" s="59" customFormat="1" x14ac:dyDescent="0.25">
      <c r="A115" s="24" t="s">
        <v>163</v>
      </c>
      <c r="B115" s="41" t="s">
        <v>164</v>
      </c>
      <c r="C115" s="24">
        <v>0</v>
      </c>
      <c r="D115" s="98" t="s">
        <v>962</v>
      </c>
      <c r="E115" s="49"/>
      <c r="F115" s="49">
        <f t="shared" si="5"/>
        <v>0</v>
      </c>
      <c r="G115" s="49" t="str">
        <f t="shared" si="6"/>
        <v/>
      </c>
      <c r="H115" s="22"/>
      <c r="I115" s="24"/>
      <c r="J115" s="24"/>
      <c r="K115" s="24"/>
      <c r="L115" s="22"/>
      <c r="M115" s="22"/>
      <c r="N115" s="22"/>
    </row>
    <row r="116" spans="1:14" s="59" customFormat="1" x14ac:dyDescent="0.25">
      <c r="A116" s="24" t="s">
        <v>165</v>
      </c>
      <c r="B116" s="41" t="s">
        <v>166</v>
      </c>
      <c r="C116" s="24">
        <v>0</v>
      </c>
      <c r="D116" s="98" t="s">
        <v>962</v>
      </c>
      <c r="E116" s="49"/>
      <c r="F116" s="49">
        <f t="shared" si="5"/>
        <v>0</v>
      </c>
      <c r="G116" s="49" t="str">
        <f t="shared" si="6"/>
        <v/>
      </c>
      <c r="H116" s="22"/>
      <c r="I116" s="24"/>
      <c r="J116" s="24"/>
      <c r="K116" s="24"/>
      <c r="L116" s="22"/>
      <c r="M116" s="22"/>
      <c r="N116" s="22"/>
    </row>
    <row r="117" spans="1:14" s="59" customFormat="1" x14ac:dyDescent="0.25">
      <c r="A117" s="24" t="s">
        <v>167</v>
      </c>
      <c r="B117" s="41" t="s">
        <v>168</v>
      </c>
      <c r="C117" s="24">
        <v>0</v>
      </c>
      <c r="D117" s="98" t="s">
        <v>962</v>
      </c>
      <c r="E117" s="41"/>
      <c r="F117" s="49">
        <f t="shared" si="5"/>
        <v>0</v>
      </c>
      <c r="G117" s="49" t="str">
        <f t="shared" si="6"/>
        <v/>
      </c>
      <c r="H117" s="22"/>
      <c r="I117" s="24"/>
      <c r="J117" s="24"/>
      <c r="K117" s="24"/>
      <c r="L117" s="22"/>
      <c r="M117" s="22"/>
      <c r="N117" s="22"/>
    </row>
    <row r="118" spans="1:14" x14ac:dyDescent="0.25">
      <c r="A118" s="24" t="s">
        <v>169</v>
      </c>
      <c r="B118" s="41" t="s">
        <v>170</v>
      </c>
      <c r="C118" s="445">
        <f>' D2. NTT Pool'!C8</f>
        <v>37602081634.279778</v>
      </c>
      <c r="D118" s="98" t="s">
        <v>962</v>
      </c>
      <c r="E118" s="41"/>
      <c r="F118" s="49">
        <f t="shared" si="5"/>
        <v>1</v>
      </c>
      <c r="G118" s="49" t="str">
        <f t="shared" si="6"/>
        <v/>
      </c>
      <c r="H118" s="22"/>
      <c r="L118" s="22"/>
      <c r="M118" s="22"/>
    </row>
    <row r="119" spans="1:14" x14ac:dyDescent="0.25">
      <c r="A119" s="24" t="s">
        <v>171</v>
      </c>
      <c r="B119" s="41" t="s">
        <v>172</v>
      </c>
      <c r="C119" s="24">
        <v>0</v>
      </c>
      <c r="D119" s="98" t="s">
        <v>962</v>
      </c>
      <c r="E119" s="41"/>
      <c r="F119" s="49">
        <f t="shared" si="5"/>
        <v>0</v>
      </c>
      <c r="G119" s="49" t="str">
        <f t="shared" si="6"/>
        <v/>
      </c>
      <c r="H119" s="22"/>
      <c r="L119" s="22"/>
      <c r="M119" s="22"/>
    </row>
    <row r="120" spans="1:14" x14ac:dyDescent="0.25">
      <c r="A120" s="24" t="s">
        <v>173</v>
      </c>
      <c r="B120" s="41" t="s">
        <v>174</v>
      </c>
      <c r="C120" s="24">
        <v>0</v>
      </c>
      <c r="D120" s="98" t="s">
        <v>962</v>
      </c>
      <c r="E120" s="41"/>
      <c r="F120" s="49">
        <f t="shared" si="5"/>
        <v>0</v>
      </c>
      <c r="G120" s="49" t="str">
        <f t="shared" si="6"/>
        <v/>
      </c>
      <c r="H120" s="22"/>
      <c r="L120" s="22"/>
      <c r="M120" s="22"/>
    </row>
    <row r="121" spans="1:14" x14ac:dyDescent="0.25">
      <c r="A121" s="24" t="s">
        <v>175</v>
      </c>
      <c r="B121" s="41" t="s">
        <v>176</v>
      </c>
      <c r="C121" s="24">
        <v>0</v>
      </c>
      <c r="D121" s="98" t="s">
        <v>962</v>
      </c>
      <c r="E121" s="41"/>
      <c r="F121" s="49">
        <f t="shared" si="5"/>
        <v>0</v>
      </c>
      <c r="G121" s="49" t="str">
        <f t="shared" si="6"/>
        <v/>
      </c>
      <c r="H121" s="22"/>
      <c r="L121" s="22"/>
      <c r="M121" s="22"/>
    </row>
    <row r="122" spans="1:14" x14ac:dyDescent="0.25">
      <c r="A122" s="24" t="s">
        <v>177</v>
      </c>
      <c r="B122" s="41" t="s">
        <v>178</v>
      </c>
      <c r="C122" s="24">
        <v>0</v>
      </c>
      <c r="D122" s="98" t="s">
        <v>962</v>
      </c>
      <c r="E122" s="41"/>
      <c r="F122" s="49">
        <f t="shared" si="5"/>
        <v>0</v>
      </c>
      <c r="G122" s="49" t="str">
        <f t="shared" si="6"/>
        <v/>
      </c>
      <c r="H122" s="22"/>
      <c r="L122" s="22"/>
      <c r="M122" s="22"/>
    </row>
    <row r="123" spans="1:14" x14ac:dyDescent="0.25">
      <c r="A123" s="24" t="s">
        <v>179</v>
      </c>
      <c r="B123" s="41" t="s">
        <v>180</v>
      </c>
      <c r="C123" s="24">
        <v>0</v>
      </c>
      <c r="D123" s="98" t="s">
        <v>962</v>
      </c>
      <c r="E123" s="41"/>
      <c r="F123" s="49">
        <f t="shared" si="5"/>
        <v>0</v>
      </c>
      <c r="G123" s="49" t="str">
        <f t="shared" si="6"/>
        <v/>
      </c>
      <c r="H123" s="22"/>
      <c r="L123" s="22"/>
      <c r="M123" s="22"/>
    </row>
    <row r="124" spans="1:14" x14ac:dyDescent="0.25">
      <c r="A124" s="24" t="s">
        <v>181</v>
      </c>
      <c r="B124" s="41" t="s">
        <v>182</v>
      </c>
      <c r="C124" s="24">
        <v>0</v>
      </c>
      <c r="D124" s="98" t="s">
        <v>962</v>
      </c>
      <c r="E124" s="41"/>
      <c r="F124" s="49">
        <f t="shared" si="5"/>
        <v>0</v>
      </c>
      <c r="G124" s="49" t="str">
        <f t="shared" si="6"/>
        <v/>
      </c>
      <c r="H124" s="22"/>
      <c r="L124" s="22"/>
      <c r="M124" s="22"/>
    </row>
    <row r="125" spans="1:14" x14ac:dyDescent="0.25">
      <c r="A125" s="24" t="s">
        <v>183</v>
      </c>
      <c r="B125" s="41" t="s">
        <v>184</v>
      </c>
      <c r="C125" s="24">
        <v>0</v>
      </c>
      <c r="D125" s="98" t="s">
        <v>962</v>
      </c>
      <c r="E125" s="41"/>
      <c r="F125" s="49">
        <f t="shared" si="5"/>
        <v>0</v>
      </c>
      <c r="G125" s="49" t="str">
        <f t="shared" si="6"/>
        <v/>
      </c>
      <c r="H125" s="22"/>
      <c r="L125" s="22"/>
      <c r="M125" s="22"/>
    </row>
    <row r="126" spans="1:14" x14ac:dyDescent="0.25">
      <c r="A126" s="24" t="s">
        <v>185</v>
      </c>
      <c r="B126" s="41" t="s">
        <v>90</v>
      </c>
      <c r="C126" s="24">
        <v>0</v>
      </c>
      <c r="D126" s="98" t="s">
        <v>962</v>
      </c>
      <c r="E126" s="41"/>
      <c r="F126" s="49">
        <f t="shared" si="5"/>
        <v>0</v>
      </c>
      <c r="G126" s="49" t="str">
        <f t="shared" si="6"/>
        <v/>
      </c>
      <c r="H126" s="22"/>
      <c r="L126" s="22"/>
      <c r="M126" s="22"/>
    </row>
    <row r="127" spans="1:14" x14ac:dyDescent="0.25">
      <c r="A127" s="24" t="s">
        <v>186</v>
      </c>
      <c r="B127" s="57" t="s">
        <v>92</v>
      </c>
      <c r="C127" s="445">
        <f>SUM(C112:C126)</f>
        <v>37602081634.279778</v>
      </c>
      <c r="D127" s="24">
        <f>SUM(D112:D126)</f>
        <v>0</v>
      </c>
      <c r="E127" s="41"/>
      <c r="F127" s="60">
        <f>SUM(F112:F126)</f>
        <v>1</v>
      </c>
      <c r="G127" s="60">
        <f>SUM(G112:G126)</f>
        <v>0</v>
      </c>
      <c r="H127" s="22"/>
      <c r="L127" s="22"/>
      <c r="M127" s="22"/>
    </row>
    <row r="128" spans="1:14" outlineLevel="1" x14ac:dyDescent="0.25">
      <c r="A128" s="24" t="s">
        <v>187</v>
      </c>
      <c r="B128" s="52" t="s">
        <v>94</v>
      </c>
      <c r="E128" s="41"/>
      <c r="F128" s="49" t="str">
        <f>IF($C$127=0,"",IF(C128="[for completion]","",IF(C128="","",C128/$C$127)))</f>
        <v/>
      </c>
      <c r="G128" s="49" t="str">
        <f>IF($D$127=0,"",IF(D128="[for completion]","",IF(D128="","",D128/$D$127)))</f>
        <v/>
      </c>
      <c r="H128" s="22"/>
      <c r="L128" s="22"/>
      <c r="M128" s="22"/>
    </row>
    <row r="129" spans="1:14" outlineLevel="1" x14ac:dyDescent="0.25">
      <c r="A129" s="24" t="s">
        <v>188</v>
      </c>
      <c r="B129" s="52" t="s">
        <v>94</v>
      </c>
      <c r="E129" s="41"/>
      <c r="F129" s="49">
        <f t="shared" ref="F129:F136" si="7">IF($C$127=0,"",IF(C129="[for completion]","",C129/$C$127))</f>
        <v>0</v>
      </c>
      <c r="G129" s="49" t="str">
        <f t="shared" ref="G129:G136" si="8">IF($D$127=0,"",IF(D129="[for completion]","",D129/$D$127))</f>
        <v/>
      </c>
      <c r="H129" s="22"/>
      <c r="L129" s="22"/>
      <c r="M129" s="22"/>
    </row>
    <row r="130" spans="1:14" outlineLevel="1" x14ac:dyDescent="0.25">
      <c r="A130" s="24" t="s">
        <v>189</v>
      </c>
      <c r="B130" s="52" t="s">
        <v>94</v>
      </c>
      <c r="E130" s="41"/>
      <c r="F130" s="49">
        <f t="shared" si="7"/>
        <v>0</v>
      </c>
      <c r="G130" s="49" t="str">
        <f t="shared" si="8"/>
        <v/>
      </c>
      <c r="H130" s="22"/>
      <c r="L130" s="22"/>
      <c r="M130" s="22"/>
    </row>
    <row r="131" spans="1:14" outlineLevel="1" x14ac:dyDescent="0.25">
      <c r="A131" s="24" t="s">
        <v>190</v>
      </c>
      <c r="B131" s="52" t="s">
        <v>94</v>
      </c>
      <c r="E131" s="41"/>
      <c r="F131" s="49">
        <f t="shared" si="7"/>
        <v>0</v>
      </c>
      <c r="G131" s="49" t="str">
        <f t="shared" si="8"/>
        <v/>
      </c>
      <c r="H131" s="22"/>
      <c r="L131" s="22"/>
      <c r="M131" s="22"/>
    </row>
    <row r="132" spans="1:14" outlineLevel="1" x14ac:dyDescent="0.25">
      <c r="A132" s="24" t="s">
        <v>191</v>
      </c>
      <c r="B132" s="52" t="s">
        <v>94</v>
      </c>
      <c r="E132" s="41"/>
      <c r="F132" s="49">
        <f t="shared" si="7"/>
        <v>0</v>
      </c>
      <c r="G132" s="49" t="str">
        <f t="shared" si="8"/>
        <v/>
      </c>
      <c r="H132" s="22"/>
      <c r="L132" s="22"/>
      <c r="M132" s="22"/>
    </row>
    <row r="133" spans="1:14" outlineLevel="1" x14ac:dyDescent="0.25">
      <c r="A133" s="24" t="s">
        <v>192</v>
      </c>
      <c r="B133" s="52" t="s">
        <v>94</v>
      </c>
      <c r="E133" s="41"/>
      <c r="F133" s="49">
        <f t="shared" si="7"/>
        <v>0</v>
      </c>
      <c r="G133" s="49" t="str">
        <f t="shared" si="8"/>
        <v/>
      </c>
      <c r="H133" s="22"/>
      <c r="L133" s="22"/>
      <c r="M133" s="22"/>
    </row>
    <row r="134" spans="1:14" outlineLevel="1" x14ac:dyDescent="0.25">
      <c r="A134" s="24" t="s">
        <v>193</v>
      </c>
      <c r="B134" s="52" t="s">
        <v>94</v>
      </c>
      <c r="E134" s="41"/>
      <c r="F134" s="49">
        <f t="shared" si="7"/>
        <v>0</v>
      </c>
      <c r="G134" s="49" t="str">
        <f t="shared" si="8"/>
        <v/>
      </c>
      <c r="H134" s="22"/>
      <c r="L134" s="22"/>
      <c r="M134" s="22"/>
    </row>
    <row r="135" spans="1:14" outlineLevel="1" x14ac:dyDescent="0.25">
      <c r="A135" s="24" t="s">
        <v>194</v>
      </c>
      <c r="B135" s="52" t="s">
        <v>94</v>
      </c>
      <c r="E135" s="41"/>
      <c r="F135" s="49">
        <f t="shared" si="7"/>
        <v>0</v>
      </c>
      <c r="G135" s="49" t="str">
        <f t="shared" si="8"/>
        <v/>
      </c>
      <c r="H135" s="22"/>
      <c r="L135" s="22"/>
      <c r="M135" s="22"/>
    </row>
    <row r="136" spans="1:14" outlineLevel="1" x14ac:dyDescent="0.25">
      <c r="A136" s="24" t="s">
        <v>195</v>
      </c>
      <c r="B136" s="52" t="s">
        <v>94</v>
      </c>
      <c r="C136" s="53"/>
      <c r="D136" s="53"/>
      <c r="E136" s="53"/>
      <c r="F136" s="49">
        <f t="shared" si="7"/>
        <v>0</v>
      </c>
      <c r="G136" s="49" t="str">
        <f t="shared" si="8"/>
        <v/>
      </c>
      <c r="H136" s="22"/>
      <c r="L136" s="22"/>
      <c r="M136" s="22"/>
    </row>
    <row r="137" spans="1:14" ht="15" customHeight="1" x14ac:dyDescent="0.25">
      <c r="A137" s="43"/>
      <c r="B137" s="44" t="s">
        <v>196</v>
      </c>
      <c r="C137" s="46" t="s">
        <v>153</v>
      </c>
      <c r="D137" s="46" t="s">
        <v>154</v>
      </c>
      <c r="E137" s="45"/>
      <c r="F137" s="46" t="s">
        <v>155</v>
      </c>
      <c r="G137" s="46" t="s">
        <v>156</v>
      </c>
      <c r="H137" s="22"/>
      <c r="L137" s="22"/>
      <c r="M137" s="22"/>
    </row>
    <row r="138" spans="1:14" s="59" customFormat="1" x14ac:dyDescent="0.25">
      <c r="A138" s="24" t="s">
        <v>197</v>
      </c>
      <c r="B138" s="41" t="s">
        <v>158</v>
      </c>
      <c r="C138" s="449">
        <f>'D1. NTT'!D25+'D1. NTT'!D27+'D1. NTT'!D30+'D1. NTT'!D32+'D1. NTT'!D34+'D1. NTT'!D35+'D1. NTT'!D40+'D1. NTT'!D42+'D1. NTT'!D43</f>
        <v>14382191600</v>
      </c>
      <c r="D138" s="24" t="s">
        <v>962</v>
      </c>
      <c r="E138" s="49"/>
      <c r="F138" s="49">
        <f>IF($C$153=0,"",IF(C138="[for completion]","",IF(C138="","",C138/$C$153)))</f>
        <v>0.53446438493028803</v>
      </c>
      <c r="G138" s="49" t="str">
        <f>IF($D$153=0,"",IF(D138="[for completion]","",IF(D138="","",D138/$D$153)))</f>
        <v/>
      </c>
      <c r="H138" s="22"/>
      <c r="I138" s="24"/>
      <c r="J138" s="24"/>
      <c r="K138" s="24"/>
      <c r="L138" s="22"/>
      <c r="M138" s="22"/>
      <c r="N138" s="22"/>
    </row>
    <row r="139" spans="1:14" s="59" customFormat="1" x14ac:dyDescent="0.25">
      <c r="A139" s="24" t="s">
        <v>198</v>
      </c>
      <c r="B139" s="41" t="s">
        <v>160</v>
      </c>
      <c r="C139" s="449">
        <f>'D1. NTT'!D26+'D1. NTT'!D29+'D1. NTT'!D36+'D1. NTT'!D38</f>
        <v>8180575000</v>
      </c>
      <c r="D139" s="98" t="s">
        <v>962</v>
      </c>
      <c r="E139" s="49"/>
      <c r="F139" s="49">
        <f t="shared" ref="F139:F152" si="9">IF($C$153=0,"",IF(C139="[for completion]","",IF(C139="","",C139/$C$153)))</f>
        <v>0.30400276309426244</v>
      </c>
      <c r="G139" s="49" t="str">
        <f t="shared" ref="G139:G152" si="10">IF($D$153=0,"",IF(D139="[for completion]","",IF(D139="","",D139/$D$153)))</f>
        <v/>
      </c>
      <c r="H139" s="22"/>
      <c r="I139" s="24"/>
      <c r="J139" s="24"/>
      <c r="K139" s="24"/>
      <c r="L139" s="22"/>
      <c r="M139" s="22"/>
      <c r="N139" s="22"/>
    </row>
    <row r="140" spans="1:14" s="59" customFormat="1" x14ac:dyDescent="0.25">
      <c r="A140" s="24" t="s">
        <v>199</v>
      </c>
      <c r="B140" s="41" t="s">
        <v>162</v>
      </c>
      <c r="C140" s="449">
        <f>'D1. NTT'!D31+'D1. NTT'!D33+'D1. NTT'!D37+'D1. NTT'!D39+'D1. NTT'!D41</f>
        <v>3761235000</v>
      </c>
      <c r="D140" s="98" t="s">
        <v>962</v>
      </c>
      <c r="E140" s="49"/>
      <c r="F140" s="49">
        <f t="shared" si="9"/>
        <v>0.13977328398637603</v>
      </c>
      <c r="G140" s="49" t="str">
        <f t="shared" si="10"/>
        <v/>
      </c>
      <c r="H140" s="22"/>
      <c r="I140" s="24"/>
      <c r="J140" s="24"/>
      <c r="K140" s="24"/>
      <c r="L140" s="22"/>
      <c r="M140" s="22"/>
      <c r="N140" s="22"/>
    </row>
    <row r="141" spans="1:14" s="59" customFormat="1" x14ac:dyDescent="0.25">
      <c r="A141" s="24" t="s">
        <v>200</v>
      </c>
      <c r="B141" s="41" t="s">
        <v>164</v>
      </c>
      <c r="C141" s="449">
        <v>0</v>
      </c>
      <c r="D141" s="98" t="s">
        <v>962</v>
      </c>
      <c r="E141" s="49"/>
      <c r="F141" s="49">
        <f t="shared" si="9"/>
        <v>0</v>
      </c>
      <c r="G141" s="49" t="str">
        <f t="shared" si="10"/>
        <v/>
      </c>
      <c r="H141" s="22"/>
      <c r="I141" s="24"/>
      <c r="J141" s="24"/>
      <c r="K141" s="24"/>
      <c r="L141" s="22"/>
      <c r="M141" s="22"/>
      <c r="N141" s="22"/>
    </row>
    <row r="142" spans="1:14" s="59" customFormat="1" x14ac:dyDescent="0.25">
      <c r="A142" s="24" t="s">
        <v>201</v>
      </c>
      <c r="B142" s="41" t="s">
        <v>166</v>
      </c>
      <c r="C142" s="449">
        <v>0</v>
      </c>
      <c r="D142" s="98" t="s">
        <v>962</v>
      </c>
      <c r="E142" s="49"/>
      <c r="F142" s="49">
        <f t="shared" si="9"/>
        <v>0</v>
      </c>
      <c r="G142" s="49" t="str">
        <f t="shared" si="10"/>
        <v/>
      </c>
      <c r="H142" s="22"/>
      <c r="I142" s="24"/>
      <c r="J142" s="24"/>
      <c r="K142" s="24"/>
      <c r="L142" s="22"/>
      <c r="M142" s="22"/>
      <c r="N142" s="22"/>
    </row>
    <row r="143" spans="1:14" s="59" customFormat="1" x14ac:dyDescent="0.25">
      <c r="A143" s="24" t="s">
        <v>202</v>
      </c>
      <c r="B143" s="41" t="s">
        <v>168</v>
      </c>
      <c r="C143" s="449">
        <f>'D1. NTT'!D28</f>
        <v>585540000</v>
      </c>
      <c r="D143" s="98" t="s">
        <v>962</v>
      </c>
      <c r="E143" s="41"/>
      <c r="F143" s="49">
        <f t="shared" si="9"/>
        <v>2.1759567989073438E-2</v>
      </c>
      <c r="G143" s="49" t="str">
        <f t="shared" si="10"/>
        <v/>
      </c>
      <c r="H143" s="22"/>
      <c r="I143" s="24"/>
      <c r="J143" s="24"/>
      <c r="K143" s="24"/>
      <c r="L143" s="22"/>
      <c r="M143" s="22"/>
      <c r="N143" s="22"/>
    </row>
    <row r="144" spans="1:14" x14ac:dyDescent="0.25">
      <c r="A144" s="24" t="s">
        <v>203</v>
      </c>
      <c r="B144" s="41" t="s">
        <v>170</v>
      </c>
      <c r="C144" s="449">
        <v>0</v>
      </c>
      <c r="D144" s="98" t="s">
        <v>962</v>
      </c>
      <c r="E144" s="41"/>
      <c r="F144" s="49">
        <f t="shared" si="9"/>
        <v>0</v>
      </c>
      <c r="G144" s="49" t="str">
        <f t="shared" si="10"/>
        <v/>
      </c>
      <c r="H144" s="22"/>
      <c r="L144" s="22"/>
      <c r="M144" s="22"/>
    </row>
    <row r="145" spans="1:13" x14ac:dyDescent="0.25">
      <c r="A145" s="24" t="s">
        <v>204</v>
      </c>
      <c r="B145" s="41" t="s">
        <v>172</v>
      </c>
      <c r="C145" s="449">
        <v>0</v>
      </c>
      <c r="D145" s="98" t="s">
        <v>962</v>
      </c>
      <c r="E145" s="41"/>
      <c r="F145" s="49">
        <f t="shared" si="9"/>
        <v>0</v>
      </c>
      <c r="G145" s="49" t="str">
        <f t="shared" si="10"/>
        <v/>
      </c>
      <c r="H145" s="22"/>
      <c r="L145" s="22"/>
      <c r="M145" s="22"/>
    </row>
    <row r="146" spans="1:13" x14ac:dyDescent="0.25">
      <c r="A146" s="24" t="s">
        <v>205</v>
      </c>
      <c r="B146" s="41" t="s">
        <v>174</v>
      </c>
      <c r="C146" s="449">
        <v>0</v>
      </c>
      <c r="D146" s="98" t="s">
        <v>962</v>
      </c>
      <c r="E146" s="41"/>
      <c r="F146" s="49">
        <f t="shared" si="9"/>
        <v>0</v>
      </c>
      <c r="G146" s="49" t="str">
        <f t="shared" si="10"/>
        <v/>
      </c>
      <c r="H146" s="22"/>
      <c r="L146" s="22"/>
      <c r="M146" s="22"/>
    </row>
    <row r="147" spans="1:13" x14ac:dyDescent="0.25">
      <c r="A147" s="24" t="s">
        <v>206</v>
      </c>
      <c r="B147" s="41" t="s">
        <v>176</v>
      </c>
      <c r="C147" s="449">
        <v>0</v>
      </c>
      <c r="D147" s="98" t="s">
        <v>962</v>
      </c>
      <c r="E147" s="41"/>
      <c r="F147" s="49">
        <f t="shared" si="9"/>
        <v>0</v>
      </c>
      <c r="G147" s="49" t="str">
        <f t="shared" si="10"/>
        <v/>
      </c>
      <c r="H147" s="22"/>
      <c r="L147" s="22"/>
      <c r="M147" s="22"/>
    </row>
    <row r="148" spans="1:13" x14ac:dyDescent="0.25">
      <c r="A148" s="24" t="s">
        <v>207</v>
      </c>
      <c r="B148" s="41" t="s">
        <v>178</v>
      </c>
      <c r="C148" s="449">
        <v>0</v>
      </c>
      <c r="D148" s="98" t="s">
        <v>962</v>
      </c>
      <c r="E148" s="41"/>
      <c r="F148" s="49">
        <f t="shared" si="9"/>
        <v>0</v>
      </c>
      <c r="G148" s="49" t="str">
        <f t="shared" si="10"/>
        <v/>
      </c>
      <c r="H148" s="22"/>
      <c r="L148" s="22"/>
      <c r="M148" s="22"/>
    </row>
    <row r="149" spans="1:13" x14ac:dyDescent="0.25">
      <c r="A149" s="24" t="s">
        <v>208</v>
      </c>
      <c r="B149" s="41" t="s">
        <v>180</v>
      </c>
      <c r="C149" s="449">
        <v>0</v>
      </c>
      <c r="D149" s="98" t="s">
        <v>962</v>
      </c>
      <c r="E149" s="41"/>
      <c r="F149" s="49">
        <f t="shared" si="9"/>
        <v>0</v>
      </c>
      <c r="G149" s="49" t="str">
        <f t="shared" si="10"/>
        <v/>
      </c>
      <c r="H149" s="22"/>
      <c r="L149" s="22"/>
      <c r="M149" s="22"/>
    </row>
    <row r="150" spans="1:13" x14ac:dyDescent="0.25">
      <c r="A150" s="24" t="s">
        <v>209</v>
      </c>
      <c r="B150" s="41" t="s">
        <v>182</v>
      </c>
      <c r="C150" s="449">
        <v>0</v>
      </c>
      <c r="D150" s="98" t="s">
        <v>962</v>
      </c>
      <c r="E150" s="41"/>
      <c r="F150" s="49">
        <f t="shared" si="9"/>
        <v>0</v>
      </c>
      <c r="G150" s="49" t="str">
        <f t="shared" si="10"/>
        <v/>
      </c>
      <c r="H150" s="22"/>
      <c r="L150" s="22"/>
      <c r="M150" s="22"/>
    </row>
    <row r="151" spans="1:13" x14ac:dyDescent="0.25">
      <c r="A151" s="24" t="s">
        <v>210</v>
      </c>
      <c r="B151" s="41" t="s">
        <v>184</v>
      </c>
      <c r="C151" s="449">
        <v>0</v>
      </c>
      <c r="D151" s="98" t="s">
        <v>962</v>
      </c>
      <c r="E151" s="41"/>
      <c r="F151" s="49">
        <f t="shared" si="9"/>
        <v>0</v>
      </c>
      <c r="G151" s="49" t="str">
        <f t="shared" si="10"/>
        <v/>
      </c>
      <c r="H151" s="22"/>
      <c r="L151" s="22"/>
      <c r="M151" s="22"/>
    </row>
    <row r="152" spans="1:13" x14ac:dyDescent="0.25">
      <c r="A152" s="24" t="s">
        <v>211</v>
      </c>
      <c r="B152" s="41" t="s">
        <v>90</v>
      </c>
      <c r="C152" s="449">
        <v>0</v>
      </c>
      <c r="D152" s="98" t="s">
        <v>962</v>
      </c>
      <c r="E152" s="41"/>
      <c r="F152" s="49">
        <f t="shared" si="9"/>
        <v>0</v>
      </c>
      <c r="G152" s="49" t="str">
        <f t="shared" si="10"/>
        <v/>
      </c>
      <c r="H152" s="22"/>
      <c r="L152" s="22"/>
      <c r="M152" s="22"/>
    </row>
    <row r="153" spans="1:13" x14ac:dyDescent="0.25">
      <c r="A153" s="24" t="s">
        <v>212</v>
      </c>
      <c r="B153" s="57" t="s">
        <v>92</v>
      </c>
      <c r="C153" s="449">
        <f>SUM(C138:C152)</f>
        <v>26909541600</v>
      </c>
      <c r="D153" s="24">
        <f>SUM(D138:D152)</f>
        <v>0</v>
      </c>
      <c r="E153" s="41"/>
      <c r="F153" s="60">
        <f>SUM(F138:F152)</f>
        <v>0.99999999999999989</v>
      </c>
      <c r="G153" s="60">
        <f>SUM(G138:G152)</f>
        <v>0</v>
      </c>
      <c r="H153" s="22"/>
      <c r="L153" s="22"/>
      <c r="M153" s="22"/>
    </row>
    <row r="154" spans="1:13" outlineLevel="1" x14ac:dyDescent="0.25">
      <c r="A154" s="24" t="s">
        <v>213</v>
      </c>
      <c r="B154" s="52" t="s">
        <v>94</v>
      </c>
      <c r="E154" s="41"/>
      <c r="F154" s="49" t="str">
        <f>IF($C$153=0,"",IF(C154="[for completion]","",IF(C154="","",C154/$C$153)))</f>
        <v/>
      </c>
      <c r="G154" s="49" t="str">
        <f>IF($D$153=0,"",IF(D154="[for completion]","",IF(D154="","",D154/$D$153)))</f>
        <v/>
      </c>
      <c r="H154" s="22"/>
      <c r="L154" s="22"/>
      <c r="M154" s="22"/>
    </row>
    <row r="155" spans="1:13" outlineLevel="1" x14ac:dyDescent="0.25">
      <c r="A155" s="24" t="s">
        <v>214</v>
      </c>
      <c r="B155" s="52" t="s">
        <v>94</v>
      </c>
      <c r="E155" s="41"/>
      <c r="F155" s="49" t="str">
        <f t="shared" ref="F155:F162" si="11">IF($C$153=0,"",IF(C155="[for completion]","",IF(C155="","",C155/$C$153)))</f>
        <v/>
      </c>
      <c r="G155" s="49" t="str">
        <f t="shared" ref="G155:G162" si="12">IF($D$153=0,"",IF(D155="[for completion]","",IF(D155="","",D155/$D$153)))</f>
        <v/>
      </c>
      <c r="H155" s="22"/>
      <c r="L155" s="22"/>
      <c r="M155" s="22"/>
    </row>
    <row r="156" spans="1:13" outlineLevel="1" x14ac:dyDescent="0.25">
      <c r="A156" s="24" t="s">
        <v>215</v>
      </c>
      <c r="B156" s="52" t="s">
        <v>94</v>
      </c>
      <c r="E156" s="41"/>
      <c r="F156" s="49" t="str">
        <f t="shared" si="11"/>
        <v/>
      </c>
      <c r="G156" s="49" t="str">
        <f t="shared" si="12"/>
        <v/>
      </c>
      <c r="H156" s="22"/>
      <c r="L156" s="22"/>
      <c r="M156" s="22"/>
    </row>
    <row r="157" spans="1:13" outlineLevel="1" x14ac:dyDescent="0.25">
      <c r="A157" s="24" t="s">
        <v>216</v>
      </c>
      <c r="B157" s="52" t="s">
        <v>94</v>
      </c>
      <c r="E157" s="41"/>
      <c r="F157" s="49" t="str">
        <f t="shared" si="11"/>
        <v/>
      </c>
      <c r="G157" s="49" t="str">
        <f t="shared" si="12"/>
        <v/>
      </c>
      <c r="H157" s="22"/>
      <c r="L157" s="22"/>
      <c r="M157" s="22"/>
    </row>
    <row r="158" spans="1:13" outlineLevel="1" x14ac:dyDescent="0.25">
      <c r="A158" s="24" t="s">
        <v>217</v>
      </c>
      <c r="B158" s="52" t="s">
        <v>94</v>
      </c>
      <c r="E158" s="41"/>
      <c r="F158" s="49" t="str">
        <f t="shared" si="11"/>
        <v/>
      </c>
      <c r="G158" s="49" t="str">
        <f t="shared" si="12"/>
        <v/>
      </c>
      <c r="H158" s="22"/>
      <c r="L158" s="22"/>
      <c r="M158" s="22"/>
    </row>
    <row r="159" spans="1:13" outlineLevel="1" x14ac:dyDescent="0.25">
      <c r="A159" s="24" t="s">
        <v>218</v>
      </c>
      <c r="B159" s="52" t="s">
        <v>94</v>
      </c>
      <c r="E159" s="41"/>
      <c r="F159" s="49" t="str">
        <f t="shared" si="11"/>
        <v/>
      </c>
      <c r="G159" s="49" t="str">
        <f t="shared" si="12"/>
        <v/>
      </c>
      <c r="H159" s="22"/>
      <c r="L159" s="22"/>
      <c r="M159" s="22"/>
    </row>
    <row r="160" spans="1:13" outlineLevel="1" x14ac:dyDescent="0.25">
      <c r="A160" s="24" t="s">
        <v>219</v>
      </c>
      <c r="B160" s="52" t="s">
        <v>94</v>
      </c>
      <c r="E160" s="41"/>
      <c r="F160" s="49" t="str">
        <f t="shared" si="11"/>
        <v/>
      </c>
      <c r="G160" s="49" t="str">
        <f t="shared" si="12"/>
        <v/>
      </c>
      <c r="H160" s="22"/>
      <c r="L160" s="22"/>
      <c r="M160" s="22"/>
    </row>
    <row r="161" spans="1:13" outlineLevel="1" x14ac:dyDescent="0.25">
      <c r="A161" s="24" t="s">
        <v>220</v>
      </c>
      <c r="B161" s="52" t="s">
        <v>94</v>
      </c>
      <c r="E161" s="41"/>
      <c r="F161" s="49" t="str">
        <f t="shared" si="11"/>
        <v/>
      </c>
      <c r="G161" s="49" t="str">
        <f t="shared" si="12"/>
        <v/>
      </c>
      <c r="H161" s="22"/>
      <c r="L161" s="22"/>
      <c r="M161" s="22"/>
    </row>
    <row r="162" spans="1:13" outlineLevel="1" x14ac:dyDescent="0.25">
      <c r="A162" s="24" t="s">
        <v>221</v>
      </c>
      <c r="B162" s="52" t="s">
        <v>94</v>
      </c>
      <c r="C162" s="53"/>
      <c r="D162" s="53"/>
      <c r="E162" s="53"/>
      <c r="F162" s="49" t="str">
        <f t="shared" si="11"/>
        <v/>
      </c>
      <c r="G162" s="49" t="str">
        <f t="shared" si="12"/>
        <v/>
      </c>
      <c r="H162" s="22"/>
      <c r="L162" s="22"/>
      <c r="M162" s="22"/>
    </row>
    <row r="163" spans="1:13" ht="15" customHeight="1" x14ac:dyDescent="0.25">
      <c r="A163" s="43"/>
      <c r="B163" s="44" t="s">
        <v>222</v>
      </c>
      <c r="C163" s="91" t="s">
        <v>153</v>
      </c>
      <c r="D163" s="91" t="s">
        <v>154</v>
      </c>
      <c r="E163" s="45"/>
      <c r="F163" s="91" t="s">
        <v>155</v>
      </c>
      <c r="G163" s="91" t="s">
        <v>156</v>
      </c>
      <c r="H163" s="22"/>
      <c r="L163" s="22"/>
      <c r="M163" s="22"/>
    </row>
    <row r="164" spans="1:13" x14ac:dyDescent="0.25">
      <c r="A164" s="24" t="s">
        <v>224</v>
      </c>
      <c r="B164" s="22" t="s">
        <v>225</v>
      </c>
      <c r="C164" s="449">
        <f>SUMIF('D1. NTT'!$G$25:$G44,"*Fixed*",'D1. NTT'!$D$25:$D44)</f>
        <v>23422716600</v>
      </c>
      <c r="D164" s="24" t="s">
        <v>962</v>
      </c>
      <c r="E164" s="61"/>
      <c r="F164" s="49">
        <f>IF($C$167=0,"",IF(C164="[for completion]","",IF(C164="","",C164/$C$167)))</f>
        <v>0.87042421413822968</v>
      </c>
      <c r="G164" s="49" t="str">
        <f>IF($D$167=0,"",IF(D164="[for completion]","",IF(D164="","",D164/$D$167)))</f>
        <v/>
      </c>
      <c r="H164" s="22"/>
      <c r="L164" s="22"/>
      <c r="M164" s="22"/>
    </row>
    <row r="165" spans="1:13" x14ac:dyDescent="0.25">
      <c r="A165" s="24" t="s">
        <v>226</v>
      </c>
      <c r="B165" s="22" t="s">
        <v>227</v>
      </c>
      <c r="C165" s="450">
        <f>SUMIF('D1. NTT'!$G$25:$G44,"*Float*",'D1. NTT'!$D$25:$D44)</f>
        <v>3486825000</v>
      </c>
      <c r="D165" s="98" t="s">
        <v>962</v>
      </c>
      <c r="E165" s="61"/>
      <c r="F165" s="49">
        <f>IF($C$167=0,"",IF(C165="[for completion]","",IF(C165="","",C165/$C$167)))</f>
        <v>0.12957578586177032</v>
      </c>
      <c r="G165" s="49" t="str">
        <f>IF($D$167=0,"",IF(D165="[for completion]","",IF(D165="","",D165/$D$167)))</f>
        <v/>
      </c>
      <c r="H165" s="22"/>
      <c r="L165" s="22"/>
      <c r="M165" s="22"/>
    </row>
    <row r="166" spans="1:13" x14ac:dyDescent="0.25">
      <c r="A166" s="24" t="s">
        <v>228</v>
      </c>
      <c r="B166" s="22" t="s">
        <v>90</v>
      </c>
      <c r="C166" s="449">
        <v>0</v>
      </c>
      <c r="D166" s="98" t="s">
        <v>962</v>
      </c>
      <c r="E166" s="61"/>
      <c r="F166" s="49">
        <f>IF($C$167=0,"",IF(C166="[for completion]","",IF(C166="","",C166/$C$167)))</f>
        <v>0</v>
      </c>
      <c r="G166" s="49" t="str">
        <f>IF($D$167=0,"",IF(D166="[for completion]","",IF(D166="","",D166/$D$167)))</f>
        <v/>
      </c>
      <c r="H166" s="22"/>
      <c r="L166" s="22"/>
      <c r="M166" s="22"/>
    </row>
    <row r="167" spans="1:13" x14ac:dyDescent="0.25">
      <c r="A167" s="24" t="s">
        <v>229</v>
      </c>
      <c r="B167" s="62" t="s">
        <v>92</v>
      </c>
      <c r="C167" s="452">
        <f>SUM(C164:C166)</f>
        <v>26909541600</v>
      </c>
      <c r="D167" s="22">
        <f>SUM(D164:D166)</f>
        <v>0</v>
      </c>
      <c r="E167" s="61"/>
      <c r="F167" s="61">
        <f>SUM(F164:F166)</f>
        <v>1</v>
      </c>
      <c r="G167" s="61">
        <f>SUM(G164:G166)</f>
        <v>0</v>
      </c>
      <c r="H167" s="22"/>
      <c r="L167" s="22"/>
      <c r="M167" s="22"/>
    </row>
    <row r="168" spans="1:13" outlineLevel="1" x14ac:dyDescent="0.25">
      <c r="A168" s="24" t="s">
        <v>230</v>
      </c>
      <c r="B168" s="62"/>
      <c r="C168" s="22"/>
      <c r="D168" s="22"/>
      <c r="E168" s="61"/>
      <c r="F168" s="61"/>
      <c r="G168" s="20"/>
      <c r="H168" s="22"/>
      <c r="L168" s="22"/>
      <c r="M168" s="22"/>
    </row>
    <row r="169" spans="1:13" outlineLevel="1" x14ac:dyDescent="0.25">
      <c r="A169" s="24" t="s">
        <v>231</v>
      </c>
      <c r="B169" s="62"/>
      <c r="C169" s="22"/>
      <c r="D169" s="22"/>
      <c r="E169" s="61"/>
      <c r="F169" s="61"/>
      <c r="G169" s="20"/>
      <c r="H169" s="22"/>
      <c r="L169" s="22"/>
      <c r="M169" s="22"/>
    </row>
    <row r="170" spans="1:13" outlineLevel="1" x14ac:dyDescent="0.25">
      <c r="A170" s="24" t="s">
        <v>232</v>
      </c>
      <c r="B170" s="62"/>
      <c r="C170" s="22"/>
      <c r="D170" s="22"/>
      <c r="E170" s="61"/>
      <c r="F170" s="61"/>
      <c r="G170" s="20"/>
      <c r="H170" s="22"/>
      <c r="L170" s="22"/>
      <c r="M170" s="22"/>
    </row>
    <row r="171" spans="1:13" outlineLevel="1" x14ac:dyDescent="0.25">
      <c r="A171" s="24" t="s">
        <v>233</v>
      </c>
      <c r="B171" s="62"/>
      <c r="C171" s="22"/>
      <c r="D171" s="22"/>
      <c r="E171" s="61"/>
      <c r="F171" s="61"/>
      <c r="G171" s="20"/>
      <c r="H171" s="22"/>
      <c r="L171" s="22"/>
      <c r="M171" s="22"/>
    </row>
    <row r="172" spans="1:13" outlineLevel="1" x14ac:dyDescent="0.25">
      <c r="A172" s="24" t="s">
        <v>234</v>
      </c>
      <c r="B172" s="62"/>
      <c r="C172" s="22"/>
      <c r="D172" s="22"/>
      <c r="E172" s="61"/>
      <c r="F172" s="61"/>
      <c r="G172" s="20"/>
      <c r="H172" s="22"/>
      <c r="L172" s="22"/>
      <c r="M172" s="22"/>
    </row>
    <row r="173" spans="1:13" ht="15" customHeight="1" x14ac:dyDescent="0.25">
      <c r="A173" s="43"/>
      <c r="B173" s="44" t="s">
        <v>235</v>
      </c>
      <c r="C173" s="43" t="s">
        <v>59</v>
      </c>
      <c r="D173" s="43"/>
      <c r="E173" s="45"/>
      <c r="F173" s="46" t="s">
        <v>236</v>
      </c>
      <c r="G173" s="46"/>
      <c r="H173" s="22"/>
      <c r="L173" s="22"/>
      <c r="M173" s="22"/>
    </row>
    <row r="174" spans="1:13" ht="15" customHeight="1" x14ac:dyDescent="0.25">
      <c r="A174" s="24" t="s">
        <v>237</v>
      </c>
      <c r="B174" s="41" t="s">
        <v>238</v>
      </c>
      <c r="C174" s="24">
        <v>0</v>
      </c>
      <c r="D174" s="38"/>
      <c r="E174" s="30"/>
      <c r="F174" s="49" t="str">
        <f>IF($C$179=0,"",IF(C174="[for completion]","",C174/$C$179))</f>
        <v/>
      </c>
      <c r="G174" s="49"/>
      <c r="H174" s="22"/>
      <c r="L174" s="22"/>
      <c r="M174" s="22"/>
    </row>
    <row r="175" spans="1:13" ht="30.75" customHeight="1" x14ac:dyDescent="0.25">
      <c r="A175" s="24" t="s">
        <v>9</v>
      </c>
      <c r="B175" s="41" t="s">
        <v>1136</v>
      </c>
      <c r="C175" s="98">
        <v>0</v>
      </c>
      <c r="E175" s="51"/>
      <c r="F175" s="49" t="str">
        <f>IF($C$179=0,"",IF(C175="[for completion]","",C175/$C$179))</f>
        <v/>
      </c>
      <c r="G175" s="49"/>
      <c r="H175" s="22"/>
      <c r="L175" s="22"/>
      <c r="M175" s="22"/>
    </row>
    <row r="176" spans="1:13" x14ac:dyDescent="0.25">
      <c r="A176" s="24" t="s">
        <v>239</v>
      </c>
      <c r="B176" s="41" t="s">
        <v>240</v>
      </c>
      <c r="C176" s="98">
        <v>0</v>
      </c>
      <c r="E176" s="51"/>
      <c r="F176" s="49"/>
      <c r="G176" s="49"/>
      <c r="H176" s="22"/>
      <c r="L176" s="22"/>
      <c r="M176" s="22"/>
    </row>
    <row r="177" spans="1:13" x14ac:dyDescent="0.25">
      <c r="A177" s="24" t="s">
        <v>241</v>
      </c>
      <c r="B177" s="41" t="s">
        <v>242</v>
      </c>
      <c r="C177" s="98">
        <v>0</v>
      </c>
      <c r="E177" s="51"/>
      <c r="F177" s="49" t="str">
        <f t="shared" ref="F177:F187" si="13">IF($C$179=0,"",IF(C177="[for completion]","",C177/$C$179))</f>
        <v/>
      </c>
      <c r="G177" s="49"/>
      <c r="H177" s="22"/>
      <c r="L177" s="22"/>
      <c r="M177" s="22"/>
    </row>
    <row r="178" spans="1:13" x14ac:dyDescent="0.25">
      <c r="A178" s="24" t="s">
        <v>243</v>
      </c>
      <c r="B178" s="41" t="s">
        <v>90</v>
      </c>
      <c r="C178" s="98">
        <v>0</v>
      </c>
      <c r="E178" s="51"/>
      <c r="F178" s="49" t="str">
        <f t="shared" si="13"/>
        <v/>
      </c>
      <c r="G178" s="49"/>
      <c r="H178" s="22"/>
      <c r="L178" s="22"/>
      <c r="M178" s="22"/>
    </row>
    <row r="179" spans="1:13" x14ac:dyDescent="0.25">
      <c r="A179" s="24" t="s">
        <v>10</v>
      </c>
      <c r="B179" s="57" t="s">
        <v>92</v>
      </c>
      <c r="C179" s="41">
        <f>SUM(C174:C178)</f>
        <v>0</v>
      </c>
      <c r="E179" s="51"/>
      <c r="F179" s="51">
        <f>SUM(F174:F178)</f>
        <v>0</v>
      </c>
      <c r="G179" s="49"/>
      <c r="H179" s="22"/>
      <c r="L179" s="22"/>
      <c r="M179" s="22"/>
    </row>
    <row r="180" spans="1:13" outlineLevel="1" x14ac:dyDescent="0.25">
      <c r="A180" s="24" t="s">
        <v>244</v>
      </c>
      <c r="B180" s="63" t="s">
        <v>245</v>
      </c>
      <c r="E180" s="51"/>
      <c r="F180" s="49" t="str">
        <f t="shared" si="13"/>
        <v/>
      </c>
      <c r="G180" s="49"/>
      <c r="H180" s="22"/>
      <c r="L180" s="22"/>
      <c r="M180" s="22"/>
    </row>
    <row r="181" spans="1:13" s="63" customFormat="1" ht="30" outlineLevel="1" x14ac:dyDescent="0.25">
      <c r="A181" s="24" t="s">
        <v>246</v>
      </c>
      <c r="B181" s="63" t="s">
        <v>247</v>
      </c>
      <c r="F181" s="49" t="str">
        <f t="shared" si="13"/>
        <v/>
      </c>
    </row>
    <row r="182" spans="1:13" ht="30" outlineLevel="1" x14ac:dyDescent="0.25">
      <c r="A182" s="24" t="s">
        <v>248</v>
      </c>
      <c r="B182" s="63" t="s">
        <v>249</v>
      </c>
      <c r="E182" s="51"/>
      <c r="F182" s="49" t="str">
        <f t="shared" si="13"/>
        <v/>
      </c>
      <c r="G182" s="49"/>
      <c r="H182" s="22"/>
      <c r="L182" s="22"/>
      <c r="M182" s="22"/>
    </row>
    <row r="183" spans="1:13" outlineLevel="1" x14ac:dyDescent="0.25">
      <c r="A183" s="24" t="s">
        <v>250</v>
      </c>
      <c r="B183" s="63" t="s">
        <v>251</v>
      </c>
      <c r="E183" s="51"/>
      <c r="F183" s="49" t="str">
        <f t="shared" si="13"/>
        <v/>
      </c>
      <c r="G183" s="49"/>
      <c r="H183" s="22"/>
      <c r="L183" s="22"/>
      <c r="M183" s="22"/>
    </row>
    <row r="184" spans="1:13" s="63" customFormat="1" ht="30" outlineLevel="1" x14ac:dyDescent="0.25">
      <c r="A184" s="24" t="s">
        <v>252</v>
      </c>
      <c r="B184" s="63" t="s">
        <v>253</v>
      </c>
      <c r="F184" s="49" t="str">
        <f t="shared" si="13"/>
        <v/>
      </c>
    </row>
    <row r="185" spans="1:13" ht="30" outlineLevel="1" x14ac:dyDescent="0.25">
      <c r="A185" s="24" t="s">
        <v>254</v>
      </c>
      <c r="B185" s="63" t="s">
        <v>255</v>
      </c>
      <c r="E185" s="51"/>
      <c r="F185" s="49" t="str">
        <f t="shared" si="13"/>
        <v/>
      </c>
      <c r="G185" s="49"/>
      <c r="H185" s="22"/>
      <c r="L185" s="22"/>
      <c r="M185" s="22"/>
    </row>
    <row r="186" spans="1:13" outlineLevel="1" x14ac:dyDescent="0.25">
      <c r="A186" s="24" t="s">
        <v>256</v>
      </c>
      <c r="B186" s="63" t="s">
        <v>257</v>
      </c>
      <c r="E186" s="51"/>
      <c r="F186" s="49" t="str">
        <f t="shared" si="13"/>
        <v/>
      </c>
      <c r="G186" s="49"/>
      <c r="H186" s="22"/>
      <c r="L186" s="22"/>
      <c r="M186" s="22"/>
    </row>
    <row r="187" spans="1:13" outlineLevel="1" x14ac:dyDescent="0.25">
      <c r="A187" s="24" t="s">
        <v>258</v>
      </c>
      <c r="B187" s="63" t="s">
        <v>259</v>
      </c>
      <c r="E187" s="51"/>
      <c r="F187" s="49" t="str">
        <f t="shared" si="13"/>
        <v/>
      </c>
      <c r="G187" s="49"/>
      <c r="H187" s="22"/>
      <c r="L187" s="22"/>
      <c r="M187" s="22"/>
    </row>
    <row r="188" spans="1:13" outlineLevel="1" x14ac:dyDescent="0.25">
      <c r="A188" s="24" t="s">
        <v>260</v>
      </c>
      <c r="B188" s="63"/>
      <c r="E188" s="51"/>
      <c r="F188" s="49"/>
      <c r="G188" s="49"/>
      <c r="H188" s="22"/>
      <c r="L188" s="22"/>
      <c r="M188" s="22"/>
    </row>
    <row r="189" spans="1:13" outlineLevel="1" x14ac:dyDescent="0.25">
      <c r="A189" s="24" t="s">
        <v>261</v>
      </c>
      <c r="B189" s="63"/>
      <c r="E189" s="51"/>
      <c r="F189" s="49"/>
      <c r="G189" s="49"/>
      <c r="H189" s="22"/>
      <c r="L189" s="22"/>
      <c r="M189" s="22"/>
    </row>
    <row r="190" spans="1:13" outlineLevel="1" x14ac:dyDescent="0.25">
      <c r="A190" s="24" t="s">
        <v>262</v>
      </c>
      <c r="B190" s="63"/>
      <c r="E190" s="51"/>
      <c r="F190" s="49"/>
      <c r="G190" s="49"/>
      <c r="H190" s="22"/>
      <c r="L190" s="22"/>
      <c r="M190" s="22"/>
    </row>
    <row r="191" spans="1:13" outlineLevel="1" x14ac:dyDescent="0.25">
      <c r="A191" s="24" t="s">
        <v>263</v>
      </c>
      <c r="B191" s="52"/>
      <c r="E191" s="51"/>
      <c r="F191" s="49"/>
      <c r="G191" s="49"/>
      <c r="H191" s="22"/>
      <c r="L191" s="22"/>
      <c r="M191" s="22"/>
    </row>
    <row r="192" spans="1:13" ht="15" customHeight="1" x14ac:dyDescent="0.25">
      <c r="A192" s="43"/>
      <c r="B192" s="44" t="s">
        <v>264</v>
      </c>
      <c r="C192" s="43" t="s">
        <v>59</v>
      </c>
      <c r="D192" s="43"/>
      <c r="E192" s="45"/>
      <c r="F192" s="46" t="s">
        <v>236</v>
      </c>
      <c r="G192" s="46"/>
      <c r="H192" s="22"/>
      <c r="L192" s="22"/>
      <c r="M192" s="22"/>
    </row>
    <row r="193" spans="1:13" x14ac:dyDescent="0.25">
      <c r="A193" s="24" t="s">
        <v>265</v>
      </c>
      <c r="B193" s="41" t="s">
        <v>266</v>
      </c>
      <c r="C193" s="24">
        <v>0</v>
      </c>
      <c r="E193" s="48"/>
      <c r="F193" s="49" t="str">
        <f t="shared" ref="F193:F206" si="14">IF($C$208=0,"",IF(C193="[for completion]","",C193/$C$208))</f>
        <v/>
      </c>
      <c r="G193" s="49"/>
      <c r="H193" s="22"/>
      <c r="L193" s="22"/>
      <c r="M193" s="22"/>
    </row>
    <row r="194" spans="1:13" x14ac:dyDescent="0.25">
      <c r="A194" s="24" t="s">
        <v>267</v>
      </c>
      <c r="B194" s="41" t="s">
        <v>268</v>
      </c>
      <c r="C194" s="98">
        <v>0</v>
      </c>
      <c r="E194" s="51"/>
      <c r="F194" s="49" t="str">
        <f t="shared" si="14"/>
        <v/>
      </c>
      <c r="G194" s="51"/>
      <c r="H194" s="22"/>
      <c r="L194" s="22"/>
      <c r="M194" s="22"/>
    </row>
    <row r="195" spans="1:13" x14ac:dyDescent="0.25">
      <c r="A195" s="24" t="s">
        <v>269</v>
      </c>
      <c r="B195" s="41" t="s">
        <v>270</v>
      </c>
      <c r="C195" s="98">
        <v>0</v>
      </c>
      <c r="E195" s="51"/>
      <c r="F195" s="49" t="str">
        <f t="shared" si="14"/>
        <v/>
      </c>
      <c r="G195" s="51"/>
      <c r="H195" s="22"/>
      <c r="L195" s="22"/>
      <c r="M195" s="22"/>
    </row>
    <row r="196" spans="1:13" x14ac:dyDescent="0.25">
      <c r="A196" s="24" t="s">
        <v>271</v>
      </c>
      <c r="B196" s="41" t="s">
        <v>272</v>
      </c>
      <c r="C196" s="98">
        <v>0</v>
      </c>
      <c r="E196" s="51"/>
      <c r="F196" s="49" t="str">
        <f t="shared" si="14"/>
        <v/>
      </c>
      <c r="G196" s="51"/>
      <c r="H196" s="22"/>
      <c r="L196" s="22"/>
      <c r="M196" s="22"/>
    </row>
    <row r="197" spans="1:13" x14ac:dyDescent="0.25">
      <c r="A197" s="24" t="s">
        <v>273</v>
      </c>
      <c r="B197" s="41" t="s">
        <v>274</v>
      </c>
      <c r="C197" s="98">
        <v>0</v>
      </c>
      <c r="E197" s="51"/>
      <c r="F197" s="49" t="str">
        <f t="shared" si="14"/>
        <v/>
      </c>
      <c r="G197" s="51"/>
      <c r="H197" s="22"/>
      <c r="L197" s="22"/>
      <c r="M197" s="22"/>
    </row>
    <row r="198" spans="1:13" x14ac:dyDescent="0.25">
      <c r="A198" s="24" t="s">
        <v>275</v>
      </c>
      <c r="B198" s="41" t="s">
        <v>276</v>
      </c>
      <c r="C198" s="98">
        <v>0</v>
      </c>
      <c r="E198" s="51"/>
      <c r="F198" s="49" t="str">
        <f t="shared" si="14"/>
        <v/>
      </c>
      <c r="G198" s="51"/>
      <c r="H198" s="22"/>
      <c r="L198" s="22"/>
      <c r="M198" s="22"/>
    </row>
    <row r="199" spans="1:13" x14ac:dyDescent="0.25">
      <c r="A199" s="24" t="s">
        <v>277</v>
      </c>
      <c r="B199" s="41" t="s">
        <v>278</v>
      </c>
      <c r="C199" s="98">
        <v>0</v>
      </c>
      <c r="E199" s="51"/>
      <c r="F199" s="49" t="str">
        <f t="shared" si="14"/>
        <v/>
      </c>
      <c r="G199" s="51"/>
      <c r="H199" s="22"/>
      <c r="L199" s="22"/>
      <c r="M199" s="22"/>
    </row>
    <row r="200" spans="1:13" x14ac:dyDescent="0.25">
      <c r="A200" s="24" t="s">
        <v>279</v>
      </c>
      <c r="B200" s="41" t="s">
        <v>12</v>
      </c>
      <c r="C200" s="98">
        <v>0</v>
      </c>
      <c r="E200" s="51"/>
      <c r="F200" s="49" t="str">
        <f t="shared" si="14"/>
        <v/>
      </c>
      <c r="G200" s="51"/>
      <c r="H200" s="22"/>
      <c r="L200" s="22"/>
      <c r="M200" s="22"/>
    </row>
    <row r="201" spans="1:13" x14ac:dyDescent="0.25">
      <c r="A201" s="24" t="s">
        <v>280</v>
      </c>
      <c r="B201" s="41" t="s">
        <v>281</v>
      </c>
      <c r="C201" s="98">
        <v>0</v>
      </c>
      <c r="E201" s="51"/>
      <c r="F201" s="49" t="str">
        <f t="shared" si="14"/>
        <v/>
      </c>
      <c r="G201" s="51"/>
      <c r="H201" s="22"/>
      <c r="L201" s="22"/>
      <c r="M201" s="22"/>
    </row>
    <row r="202" spans="1:13" x14ac:dyDescent="0.25">
      <c r="A202" s="24" t="s">
        <v>282</v>
      </c>
      <c r="B202" s="41" t="s">
        <v>283</v>
      </c>
      <c r="C202" s="98">
        <v>0</v>
      </c>
      <c r="E202" s="51"/>
      <c r="F202" s="49" t="str">
        <f t="shared" si="14"/>
        <v/>
      </c>
      <c r="G202" s="51"/>
      <c r="H202" s="22"/>
      <c r="L202" s="22"/>
      <c r="M202" s="22"/>
    </row>
    <row r="203" spans="1:13" x14ac:dyDescent="0.25">
      <c r="A203" s="24" t="s">
        <v>284</v>
      </c>
      <c r="B203" s="41" t="s">
        <v>285</v>
      </c>
      <c r="C203" s="98">
        <v>0</v>
      </c>
      <c r="E203" s="51"/>
      <c r="F203" s="49" t="str">
        <f t="shared" si="14"/>
        <v/>
      </c>
      <c r="G203" s="51"/>
      <c r="H203" s="22"/>
      <c r="L203" s="22"/>
      <c r="M203" s="22"/>
    </row>
    <row r="204" spans="1:13" x14ac:dyDescent="0.25">
      <c r="A204" s="24" t="s">
        <v>286</v>
      </c>
      <c r="B204" s="41" t="s">
        <v>287</v>
      </c>
      <c r="C204" s="98">
        <v>0</v>
      </c>
      <c r="E204" s="51"/>
      <c r="F204" s="49" t="str">
        <f t="shared" si="14"/>
        <v/>
      </c>
      <c r="G204" s="51"/>
      <c r="H204" s="22"/>
      <c r="L204" s="22"/>
      <c r="M204" s="22"/>
    </row>
    <row r="205" spans="1:13" x14ac:dyDescent="0.25">
      <c r="A205" s="24" t="s">
        <v>288</v>
      </c>
      <c r="B205" s="41" t="s">
        <v>289</v>
      </c>
      <c r="C205" s="98">
        <v>0</v>
      </c>
      <c r="E205" s="51"/>
      <c r="F205" s="49" t="str">
        <f t="shared" si="14"/>
        <v/>
      </c>
      <c r="G205" s="51"/>
      <c r="H205" s="22"/>
      <c r="L205" s="22"/>
      <c r="M205" s="22"/>
    </row>
    <row r="206" spans="1:13" x14ac:dyDescent="0.25">
      <c r="A206" s="24" t="s">
        <v>290</v>
      </c>
      <c r="B206" s="41" t="s">
        <v>90</v>
      </c>
      <c r="C206" s="98">
        <v>0</v>
      </c>
      <c r="E206" s="51"/>
      <c r="F206" s="49" t="str">
        <f t="shared" si="14"/>
        <v/>
      </c>
      <c r="G206" s="51"/>
      <c r="H206" s="22"/>
      <c r="L206" s="22"/>
      <c r="M206" s="22"/>
    </row>
    <row r="207" spans="1:13" x14ac:dyDescent="0.25">
      <c r="A207" s="24" t="s">
        <v>291</v>
      </c>
      <c r="B207" s="50" t="s">
        <v>292</v>
      </c>
      <c r="C207" s="98">
        <v>0</v>
      </c>
      <c r="E207" s="51"/>
      <c r="F207" s="49"/>
      <c r="G207" s="51"/>
      <c r="H207" s="22"/>
      <c r="L207" s="22"/>
      <c r="M207" s="22"/>
    </row>
    <row r="208" spans="1:13" x14ac:dyDescent="0.25">
      <c r="A208" s="24" t="s">
        <v>293</v>
      </c>
      <c r="B208" s="57" t="s">
        <v>92</v>
      </c>
      <c r="C208" s="41">
        <f>SUM(C193:C206)</f>
        <v>0</v>
      </c>
      <c r="D208" s="41"/>
      <c r="E208" s="51"/>
      <c r="F208" s="51">
        <f>SUM(F193:F206)</f>
        <v>0</v>
      </c>
      <c r="G208" s="51"/>
      <c r="H208" s="22"/>
      <c r="L208" s="22"/>
      <c r="M208" s="22"/>
    </row>
    <row r="209" spans="1:13" outlineLevel="1" x14ac:dyDescent="0.25">
      <c r="A209" s="24" t="s">
        <v>294</v>
      </c>
      <c r="B209" s="52" t="s">
        <v>94</v>
      </c>
      <c r="E209" s="51"/>
      <c r="F209" s="49" t="str">
        <f>IF($C$208=0,"",IF(C209="[for completion]","",C209/$C$208))</f>
        <v/>
      </c>
      <c r="G209" s="51"/>
      <c r="H209" s="22"/>
      <c r="L209" s="22"/>
      <c r="M209" s="22"/>
    </row>
    <row r="210" spans="1:13" outlineLevel="1" x14ac:dyDescent="0.25">
      <c r="A210" s="24" t="s">
        <v>295</v>
      </c>
      <c r="B210" s="52" t="s">
        <v>94</v>
      </c>
      <c r="E210" s="51"/>
      <c r="F210" s="49" t="str">
        <f t="shared" ref="F210:F215" si="15">IF($C$208=0,"",IF(C210="[for completion]","",C210/$C$208))</f>
        <v/>
      </c>
      <c r="G210" s="51"/>
      <c r="H210" s="22"/>
      <c r="L210" s="22"/>
      <c r="M210" s="22"/>
    </row>
    <row r="211" spans="1:13" outlineLevel="1" x14ac:dyDescent="0.25">
      <c r="A211" s="24" t="s">
        <v>296</v>
      </c>
      <c r="B211" s="52" t="s">
        <v>94</v>
      </c>
      <c r="E211" s="51"/>
      <c r="F211" s="49" t="str">
        <f t="shared" si="15"/>
        <v/>
      </c>
      <c r="G211" s="51"/>
      <c r="H211" s="22"/>
      <c r="L211" s="22"/>
      <c r="M211" s="22"/>
    </row>
    <row r="212" spans="1:13" outlineLevel="1" x14ac:dyDescent="0.25">
      <c r="A212" s="24" t="s">
        <v>297</v>
      </c>
      <c r="B212" s="52" t="s">
        <v>94</v>
      </c>
      <c r="E212" s="51"/>
      <c r="F212" s="49" t="str">
        <f t="shared" si="15"/>
        <v/>
      </c>
      <c r="G212" s="51"/>
      <c r="H212" s="22"/>
      <c r="L212" s="22"/>
      <c r="M212" s="22"/>
    </row>
    <row r="213" spans="1:13" outlineLevel="1" x14ac:dyDescent="0.25">
      <c r="A213" s="24" t="s">
        <v>298</v>
      </c>
      <c r="B213" s="52" t="s">
        <v>94</v>
      </c>
      <c r="E213" s="51"/>
      <c r="F213" s="49" t="str">
        <f t="shared" si="15"/>
        <v/>
      </c>
      <c r="G213" s="51"/>
      <c r="H213" s="22"/>
      <c r="L213" s="22"/>
      <c r="M213" s="22"/>
    </row>
    <row r="214" spans="1:13" outlineLevel="1" x14ac:dyDescent="0.25">
      <c r="A214" s="24" t="s">
        <v>299</v>
      </c>
      <c r="B214" s="52" t="s">
        <v>94</v>
      </c>
      <c r="E214" s="51"/>
      <c r="F214" s="49" t="str">
        <f t="shared" si="15"/>
        <v/>
      </c>
      <c r="G214" s="51"/>
      <c r="H214" s="22"/>
      <c r="L214" s="22"/>
      <c r="M214" s="22"/>
    </row>
    <row r="215" spans="1:13" outlineLevel="1" x14ac:dyDescent="0.25">
      <c r="A215" s="24" t="s">
        <v>300</v>
      </c>
      <c r="B215" s="52" t="s">
        <v>94</v>
      </c>
      <c r="E215" s="51"/>
      <c r="F215" s="49" t="str">
        <f t="shared" si="15"/>
        <v/>
      </c>
      <c r="G215" s="51"/>
      <c r="H215" s="22"/>
      <c r="L215" s="22"/>
      <c r="M215" s="22"/>
    </row>
    <row r="216" spans="1:13" ht="15" customHeight="1" x14ac:dyDescent="0.25">
      <c r="A216" s="43"/>
      <c r="B216" s="44" t="s">
        <v>301</v>
      </c>
      <c r="C216" s="43" t="s">
        <v>59</v>
      </c>
      <c r="D216" s="43"/>
      <c r="E216" s="45"/>
      <c r="F216" s="46" t="s">
        <v>80</v>
      </c>
      <c r="G216" s="46" t="s">
        <v>223</v>
      </c>
      <c r="H216" s="22"/>
      <c r="L216" s="22"/>
      <c r="M216" s="22"/>
    </row>
    <row r="217" spans="1:13" x14ac:dyDescent="0.25">
      <c r="A217" s="24" t="s">
        <v>302</v>
      </c>
      <c r="B217" s="20" t="s">
        <v>303</v>
      </c>
      <c r="C217" s="24">
        <v>0</v>
      </c>
      <c r="E217" s="61"/>
      <c r="F217" s="49">
        <f>IF($C$38=0,"",IF(C217="[for completion]","",IF(C217="","",C217/$C$38)))</f>
        <v>0</v>
      </c>
      <c r="G217" s="49">
        <f>IF($C$39=0,"",IF(C217="[for completion]","",IF(C217="","",C217/$C$39)))</f>
        <v>0</v>
      </c>
      <c r="H217" s="22"/>
      <c r="L217" s="22"/>
      <c r="M217" s="22"/>
    </row>
    <row r="218" spans="1:13" x14ac:dyDescent="0.25">
      <c r="A218" s="24" t="s">
        <v>304</v>
      </c>
      <c r="B218" s="20" t="s">
        <v>305</v>
      </c>
      <c r="C218" s="24">
        <v>0</v>
      </c>
      <c r="E218" s="61"/>
      <c r="F218" s="49">
        <f>IF($C$38=0,"",IF(C218="[for completion]","",IF(C218="","",C218/$C$38)))</f>
        <v>0</v>
      </c>
      <c r="G218" s="49">
        <f>IF($C$39=0,"",IF(C218="[for completion]","",IF(C218="","",C218/$C$39)))</f>
        <v>0</v>
      </c>
      <c r="H218" s="22"/>
      <c r="L218" s="22"/>
      <c r="M218" s="22"/>
    </row>
    <row r="219" spans="1:13" x14ac:dyDescent="0.25">
      <c r="A219" s="24" t="s">
        <v>306</v>
      </c>
      <c r="B219" s="20" t="s">
        <v>90</v>
      </c>
      <c r="C219" s="24">
        <v>0</v>
      </c>
      <c r="E219" s="61"/>
      <c r="F219" s="49">
        <f>IF($C$38=0,"",IF(C219="[for completion]","",IF(C219="","",C219/$C$38)))</f>
        <v>0</v>
      </c>
      <c r="G219" s="49">
        <f>IF($C$39=0,"",IF(C219="[for completion]","",IF(C219="","",C219/$C$39)))</f>
        <v>0</v>
      </c>
      <c r="H219" s="22"/>
      <c r="L219" s="22"/>
      <c r="M219" s="22"/>
    </row>
    <row r="220" spans="1:13" x14ac:dyDescent="0.25">
      <c r="A220" s="24" t="s">
        <v>307</v>
      </c>
      <c r="B220" s="57" t="s">
        <v>92</v>
      </c>
      <c r="C220" s="24">
        <f>SUM(C217:C219)</f>
        <v>0</v>
      </c>
      <c r="E220" s="61"/>
      <c r="F220" s="60">
        <f>SUM(F217:F219)</f>
        <v>0</v>
      </c>
      <c r="G220" s="60">
        <f>SUM(G217:G219)</f>
        <v>0</v>
      </c>
      <c r="H220" s="22"/>
      <c r="L220" s="22"/>
      <c r="M220" s="22"/>
    </row>
    <row r="221" spans="1:13" outlineLevel="1" x14ac:dyDescent="0.25">
      <c r="A221" s="24" t="s">
        <v>308</v>
      </c>
      <c r="B221" s="52" t="s">
        <v>94</v>
      </c>
      <c r="E221" s="61"/>
      <c r="F221" s="49" t="str">
        <f t="shared" ref="F221:F227" si="16">IF($C$38=0,"",IF(C221="[for completion]","",IF(C221="","",C221/$C$38)))</f>
        <v/>
      </c>
      <c r="G221" s="49" t="str">
        <f t="shared" ref="G221:G227" si="17">IF($C$39=0,"",IF(C221="[for completion]","",IF(C221="","",C221/$C$39)))</f>
        <v/>
      </c>
      <c r="H221" s="22"/>
      <c r="L221" s="22"/>
      <c r="M221" s="22"/>
    </row>
    <row r="222" spans="1:13" outlineLevel="1" x14ac:dyDescent="0.25">
      <c r="A222" s="24" t="s">
        <v>309</v>
      </c>
      <c r="B222" s="52" t="s">
        <v>94</v>
      </c>
      <c r="E222" s="61"/>
      <c r="F222" s="49" t="str">
        <f t="shared" si="16"/>
        <v/>
      </c>
      <c r="G222" s="49" t="str">
        <f t="shared" si="17"/>
        <v/>
      </c>
      <c r="H222" s="22"/>
      <c r="L222" s="22"/>
      <c r="M222" s="22"/>
    </row>
    <row r="223" spans="1:13" outlineLevel="1" x14ac:dyDescent="0.25">
      <c r="A223" s="24" t="s">
        <v>310</v>
      </c>
      <c r="B223" s="52" t="s">
        <v>94</v>
      </c>
      <c r="E223" s="61"/>
      <c r="F223" s="49" t="str">
        <f t="shared" si="16"/>
        <v/>
      </c>
      <c r="G223" s="49" t="str">
        <f t="shared" si="17"/>
        <v/>
      </c>
      <c r="H223" s="22"/>
      <c r="L223" s="22"/>
      <c r="M223" s="22"/>
    </row>
    <row r="224" spans="1:13" outlineLevel="1" x14ac:dyDescent="0.25">
      <c r="A224" s="24" t="s">
        <v>311</v>
      </c>
      <c r="B224" s="52" t="s">
        <v>94</v>
      </c>
      <c r="E224" s="61"/>
      <c r="F224" s="49" t="str">
        <f t="shared" si="16"/>
        <v/>
      </c>
      <c r="G224" s="49" t="str">
        <f t="shared" si="17"/>
        <v/>
      </c>
      <c r="H224" s="22"/>
      <c r="L224" s="22"/>
      <c r="M224" s="22"/>
    </row>
    <row r="225" spans="1:14" outlineLevel="1" x14ac:dyDescent="0.25">
      <c r="A225" s="24" t="s">
        <v>312</v>
      </c>
      <c r="B225" s="52" t="s">
        <v>94</v>
      </c>
      <c r="E225" s="61"/>
      <c r="F225" s="49" t="str">
        <f t="shared" si="16"/>
        <v/>
      </c>
      <c r="G225" s="49" t="str">
        <f t="shared" si="17"/>
        <v/>
      </c>
      <c r="H225" s="22"/>
      <c r="L225" s="22"/>
      <c r="M225" s="22"/>
    </row>
    <row r="226" spans="1:14" outlineLevel="1" x14ac:dyDescent="0.25">
      <c r="A226" s="24" t="s">
        <v>313</v>
      </c>
      <c r="B226" s="52" t="s">
        <v>94</v>
      </c>
      <c r="E226" s="41"/>
      <c r="F226" s="49" t="str">
        <f t="shared" si="16"/>
        <v/>
      </c>
      <c r="G226" s="49" t="str">
        <f t="shared" si="17"/>
        <v/>
      </c>
      <c r="H226" s="22"/>
      <c r="L226" s="22"/>
      <c r="M226" s="22"/>
    </row>
    <row r="227" spans="1:14" outlineLevel="1" x14ac:dyDescent="0.25">
      <c r="A227" s="24" t="s">
        <v>314</v>
      </c>
      <c r="B227" s="52" t="s">
        <v>94</v>
      </c>
      <c r="E227" s="61"/>
      <c r="F227" s="49" t="str">
        <f t="shared" si="16"/>
        <v/>
      </c>
      <c r="G227" s="49" t="str">
        <f t="shared" si="17"/>
        <v/>
      </c>
      <c r="H227" s="22"/>
      <c r="L227" s="22"/>
      <c r="M227" s="22"/>
    </row>
    <row r="228" spans="1:14" ht="15" customHeight="1" x14ac:dyDescent="0.25">
      <c r="A228" s="43"/>
      <c r="B228" s="44" t="s">
        <v>315</v>
      </c>
      <c r="C228" s="43"/>
      <c r="D228" s="43"/>
      <c r="E228" s="45"/>
      <c r="F228" s="46"/>
      <c r="G228" s="46"/>
      <c r="H228" s="22"/>
      <c r="L228" s="22"/>
      <c r="M228" s="22"/>
    </row>
    <row r="229" spans="1:14" x14ac:dyDescent="0.25">
      <c r="A229" s="24" t="s">
        <v>316</v>
      </c>
      <c r="B229" s="41" t="s">
        <v>317</v>
      </c>
      <c r="C229" s="453" t="s">
        <v>1397</v>
      </c>
      <c r="H229" s="22"/>
      <c r="L229" s="22"/>
      <c r="M229" s="22"/>
    </row>
    <row r="230" spans="1:14" ht="15" customHeight="1" x14ac:dyDescent="0.25">
      <c r="A230" s="43"/>
      <c r="B230" s="44" t="s">
        <v>318</v>
      </c>
      <c r="C230" s="43"/>
      <c r="D230" s="43"/>
      <c r="E230" s="45"/>
      <c r="F230" s="46"/>
      <c r="G230" s="46"/>
      <c r="H230" s="22"/>
      <c r="L230" s="22"/>
      <c r="M230" s="22"/>
    </row>
    <row r="231" spans="1:14" x14ac:dyDescent="0.25">
      <c r="A231" s="24" t="s">
        <v>11</v>
      </c>
      <c r="B231" s="24" t="s">
        <v>1139</v>
      </c>
      <c r="C231" s="98" t="s">
        <v>965</v>
      </c>
      <c r="E231" s="41"/>
      <c r="H231" s="22"/>
      <c r="L231" s="22"/>
      <c r="M231" s="22"/>
    </row>
    <row r="232" spans="1:14" x14ac:dyDescent="0.25">
      <c r="A232" s="24" t="s">
        <v>319</v>
      </c>
      <c r="B232" s="64" t="s">
        <v>320</v>
      </c>
      <c r="C232" s="98" t="s">
        <v>1398</v>
      </c>
      <c r="E232" s="41"/>
      <c r="H232" s="22"/>
      <c r="L232" s="22"/>
      <c r="M232" s="22"/>
    </row>
    <row r="233" spans="1:14" x14ac:dyDescent="0.25">
      <c r="A233" s="24" t="s">
        <v>321</v>
      </c>
      <c r="B233" s="64" t="s">
        <v>322</v>
      </c>
      <c r="C233" s="98" t="s">
        <v>1398</v>
      </c>
      <c r="E233" s="41"/>
      <c r="H233" s="22"/>
      <c r="L233" s="22"/>
      <c r="M233" s="22"/>
    </row>
    <row r="234" spans="1:14" outlineLevel="1" x14ac:dyDescent="0.25">
      <c r="A234" s="24" t="s">
        <v>323</v>
      </c>
      <c r="B234" s="39" t="s">
        <v>324</v>
      </c>
      <c r="C234" s="41"/>
      <c r="D234" s="41"/>
      <c r="E234" s="41"/>
      <c r="H234" s="22"/>
      <c r="L234" s="22"/>
      <c r="M234" s="22"/>
    </row>
    <row r="235" spans="1:14" outlineLevel="1" x14ac:dyDescent="0.25">
      <c r="A235" s="24" t="s">
        <v>325</v>
      </c>
      <c r="B235" s="39" t="s">
        <v>326</v>
      </c>
      <c r="C235" s="41"/>
      <c r="D235" s="41"/>
      <c r="E235" s="41"/>
      <c r="H235" s="22"/>
      <c r="L235" s="22"/>
      <c r="M235" s="22"/>
    </row>
    <row r="236" spans="1:14" outlineLevel="1" x14ac:dyDescent="0.25">
      <c r="A236" s="24" t="s">
        <v>327</v>
      </c>
      <c r="B236" s="39" t="s">
        <v>328</v>
      </c>
      <c r="C236" s="41"/>
      <c r="D236" s="41"/>
      <c r="E236" s="41"/>
      <c r="H236" s="22"/>
      <c r="L236" s="22"/>
      <c r="M236" s="22"/>
    </row>
    <row r="237" spans="1:14" outlineLevel="1" x14ac:dyDescent="0.25">
      <c r="A237" s="24" t="s">
        <v>329</v>
      </c>
      <c r="C237" s="41"/>
      <c r="D237" s="41"/>
      <c r="E237" s="41"/>
      <c r="H237" s="22"/>
      <c r="L237" s="22"/>
      <c r="M237" s="22"/>
    </row>
    <row r="238" spans="1:14" outlineLevel="1" x14ac:dyDescent="0.25">
      <c r="A238" s="24" t="s">
        <v>330</v>
      </c>
      <c r="C238" s="41"/>
      <c r="D238" s="41"/>
      <c r="E238" s="41"/>
      <c r="H238" s="22"/>
      <c r="L238" s="22"/>
      <c r="M238" s="22"/>
    </row>
    <row r="239" spans="1:14" outlineLevel="1" x14ac:dyDescent="0.25">
      <c r="A239" s="24" t="s">
        <v>331</v>
      </c>
      <c r="D239"/>
      <c r="E239"/>
      <c r="F239"/>
      <c r="G239"/>
      <c r="H239" s="22"/>
      <c r="K239" s="65"/>
      <c r="L239" s="65"/>
      <c r="M239" s="65"/>
      <c r="N239" s="65"/>
    </row>
    <row r="240" spans="1:14" outlineLevel="1" x14ac:dyDescent="0.25">
      <c r="A240" s="24" t="s">
        <v>332</v>
      </c>
      <c r="D240"/>
      <c r="E240"/>
      <c r="F240"/>
      <c r="G240"/>
      <c r="H240" s="22"/>
      <c r="K240" s="65"/>
      <c r="L240" s="65"/>
      <c r="M240" s="65"/>
      <c r="N240" s="65"/>
    </row>
    <row r="241" spans="1:14" outlineLevel="1" x14ac:dyDescent="0.25">
      <c r="A241" s="24" t="s">
        <v>333</v>
      </c>
      <c r="D241"/>
      <c r="E241"/>
      <c r="F241"/>
      <c r="G241"/>
      <c r="H241" s="22"/>
      <c r="K241" s="65"/>
      <c r="L241" s="65"/>
      <c r="M241" s="65"/>
      <c r="N241" s="65"/>
    </row>
    <row r="242" spans="1:14" outlineLevel="1" x14ac:dyDescent="0.25">
      <c r="A242" s="24" t="s">
        <v>334</v>
      </c>
      <c r="D242"/>
      <c r="E242"/>
      <c r="F242"/>
      <c r="G242"/>
      <c r="H242" s="22"/>
      <c r="K242" s="65"/>
      <c r="L242" s="65"/>
      <c r="M242" s="65"/>
      <c r="N242" s="65"/>
    </row>
    <row r="243" spans="1:14" outlineLevel="1" x14ac:dyDescent="0.25">
      <c r="A243" s="24" t="s">
        <v>335</v>
      </c>
      <c r="D243"/>
      <c r="E243"/>
      <c r="F243"/>
      <c r="G243"/>
      <c r="H243" s="22"/>
      <c r="K243" s="65"/>
      <c r="L243" s="65"/>
      <c r="M243" s="65"/>
      <c r="N243" s="65"/>
    </row>
    <row r="244" spans="1:14" outlineLevel="1" x14ac:dyDescent="0.25">
      <c r="A244" s="24" t="s">
        <v>336</v>
      </c>
      <c r="D244"/>
      <c r="E244"/>
      <c r="F244"/>
      <c r="G244"/>
      <c r="H244" s="22"/>
      <c r="K244" s="65"/>
      <c r="L244" s="65"/>
      <c r="M244" s="65"/>
      <c r="N244" s="65"/>
    </row>
    <row r="245" spans="1:14" outlineLevel="1" x14ac:dyDescent="0.25">
      <c r="A245" s="24" t="s">
        <v>337</v>
      </c>
      <c r="D245"/>
      <c r="E245"/>
      <c r="F245"/>
      <c r="G245"/>
      <c r="H245" s="22"/>
      <c r="K245" s="65"/>
      <c r="L245" s="65"/>
      <c r="M245" s="65"/>
      <c r="N245" s="65"/>
    </row>
    <row r="246" spans="1:14" outlineLevel="1" x14ac:dyDescent="0.25">
      <c r="A246" s="24" t="s">
        <v>338</v>
      </c>
      <c r="D246"/>
      <c r="E246"/>
      <c r="F246"/>
      <c r="G246"/>
      <c r="H246" s="22"/>
      <c r="K246" s="65"/>
      <c r="L246" s="65"/>
      <c r="M246" s="65"/>
      <c r="N246" s="65"/>
    </row>
    <row r="247" spans="1:14" outlineLevel="1" x14ac:dyDescent="0.25">
      <c r="A247" s="24" t="s">
        <v>339</v>
      </c>
      <c r="D247"/>
      <c r="E247"/>
      <c r="F247"/>
      <c r="G247"/>
      <c r="H247" s="22"/>
      <c r="K247" s="65"/>
      <c r="L247" s="65"/>
      <c r="M247" s="65"/>
      <c r="N247" s="65"/>
    </row>
    <row r="248" spans="1:14" outlineLevel="1" x14ac:dyDescent="0.25">
      <c r="A248" s="24" t="s">
        <v>340</v>
      </c>
      <c r="D248"/>
      <c r="E248"/>
      <c r="F248"/>
      <c r="G248"/>
      <c r="H248" s="22"/>
      <c r="K248" s="65"/>
      <c r="L248" s="65"/>
      <c r="M248" s="65"/>
      <c r="N248" s="65"/>
    </row>
    <row r="249" spans="1:14" outlineLevel="1" x14ac:dyDescent="0.25">
      <c r="A249" s="24" t="s">
        <v>341</v>
      </c>
      <c r="D249"/>
      <c r="E249"/>
      <c r="F249"/>
      <c r="G249"/>
      <c r="H249" s="22"/>
      <c r="K249" s="65"/>
      <c r="L249" s="65"/>
      <c r="M249" s="65"/>
      <c r="N249" s="65"/>
    </row>
    <row r="250" spans="1:14" outlineLevel="1" x14ac:dyDescent="0.25">
      <c r="A250" s="24" t="s">
        <v>342</v>
      </c>
      <c r="D250"/>
      <c r="E250"/>
      <c r="F250"/>
      <c r="G250"/>
      <c r="H250" s="22"/>
      <c r="K250" s="65"/>
      <c r="L250" s="65"/>
      <c r="M250" s="65"/>
      <c r="N250" s="65"/>
    </row>
    <row r="251" spans="1:14" outlineLevel="1" x14ac:dyDescent="0.25">
      <c r="A251" s="24" t="s">
        <v>343</v>
      </c>
      <c r="D251"/>
      <c r="E251"/>
      <c r="F251"/>
      <c r="G251"/>
      <c r="H251" s="22"/>
      <c r="K251" s="65"/>
      <c r="L251" s="65"/>
      <c r="M251" s="65"/>
      <c r="N251" s="65"/>
    </row>
    <row r="252" spans="1:14" outlineLevel="1" x14ac:dyDescent="0.25">
      <c r="A252" s="24" t="s">
        <v>344</v>
      </c>
      <c r="D252"/>
      <c r="E252"/>
      <c r="F252"/>
      <c r="G252"/>
      <c r="H252" s="22"/>
      <c r="K252" s="65"/>
      <c r="L252" s="65"/>
      <c r="M252" s="65"/>
      <c r="N252" s="65"/>
    </row>
    <row r="253" spans="1:14" outlineLevel="1" x14ac:dyDescent="0.25">
      <c r="A253" s="24" t="s">
        <v>345</v>
      </c>
      <c r="D253"/>
      <c r="E253"/>
      <c r="F253"/>
      <c r="G253"/>
      <c r="H253" s="22"/>
      <c r="K253" s="65"/>
      <c r="L253" s="65"/>
      <c r="M253" s="65"/>
      <c r="N253" s="65"/>
    </row>
    <row r="254" spans="1:14" outlineLevel="1" x14ac:dyDescent="0.25">
      <c r="A254" s="24" t="s">
        <v>346</v>
      </c>
      <c r="D254"/>
      <c r="E254"/>
      <c r="F254"/>
      <c r="G254"/>
      <c r="H254" s="22"/>
      <c r="K254" s="65"/>
      <c r="L254" s="65"/>
      <c r="M254" s="65"/>
      <c r="N254" s="65"/>
    </row>
    <row r="255" spans="1:14" outlineLevel="1" x14ac:dyDescent="0.25">
      <c r="A255" s="24" t="s">
        <v>347</v>
      </c>
      <c r="D255"/>
      <c r="E255"/>
      <c r="F255"/>
      <c r="G255"/>
      <c r="H255" s="22"/>
      <c r="K255" s="65"/>
      <c r="L255" s="65"/>
      <c r="M255" s="65"/>
      <c r="N255" s="65"/>
    </row>
    <row r="256" spans="1:14" outlineLevel="1" x14ac:dyDescent="0.25">
      <c r="A256" s="24" t="s">
        <v>348</v>
      </c>
      <c r="D256"/>
      <c r="E256"/>
      <c r="F256"/>
      <c r="G256"/>
      <c r="H256" s="22"/>
      <c r="K256" s="65"/>
      <c r="L256" s="65"/>
      <c r="M256" s="65"/>
      <c r="N256" s="65"/>
    </row>
    <row r="257" spans="1:14" outlineLevel="1" x14ac:dyDescent="0.25">
      <c r="A257" s="24" t="s">
        <v>349</v>
      </c>
      <c r="D257"/>
      <c r="E257"/>
      <c r="F257"/>
      <c r="G257"/>
      <c r="H257" s="22"/>
      <c r="K257" s="65"/>
      <c r="L257" s="65"/>
      <c r="M257" s="65"/>
      <c r="N257" s="65"/>
    </row>
    <row r="258" spans="1:14" outlineLevel="1" x14ac:dyDescent="0.25">
      <c r="A258" s="24" t="s">
        <v>350</v>
      </c>
      <c r="D258"/>
      <c r="E258"/>
      <c r="F258"/>
      <c r="G258"/>
      <c r="H258" s="22"/>
      <c r="K258" s="65"/>
      <c r="L258" s="65"/>
      <c r="M258" s="65"/>
      <c r="N258" s="65"/>
    </row>
    <row r="259" spans="1:14" outlineLevel="1" x14ac:dyDescent="0.25">
      <c r="A259" s="24" t="s">
        <v>351</v>
      </c>
      <c r="D259"/>
      <c r="E259"/>
      <c r="F259"/>
      <c r="G259"/>
      <c r="H259" s="22"/>
      <c r="K259" s="65"/>
      <c r="L259" s="65"/>
      <c r="M259" s="65"/>
      <c r="N259" s="65"/>
    </row>
    <row r="260" spans="1:14" outlineLevel="1" x14ac:dyDescent="0.25">
      <c r="A260" s="24" t="s">
        <v>352</v>
      </c>
      <c r="D260"/>
      <c r="E260"/>
      <c r="F260"/>
      <c r="G260"/>
      <c r="H260" s="22"/>
      <c r="K260" s="65"/>
      <c r="L260" s="65"/>
      <c r="M260" s="65"/>
      <c r="N260" s="65"/>
    </row>
    <row r="261" spans="1:14" outlineLevel="1" x14ac:dyDescent="0.25">
      <c r="A261" s="24" t="s">
        <v>353</v>
      </c>
      <c r="D261"/>
      <c r="E261"/>
      <c r="F261"/>
      <c r="G261"/>
      <c r="H261" s="22"/>
      <c r="K261" s="65"/>
      <c r="L261" s="65"/>
      <c r="M261" s="65"/>
      <c r="N261" s="65"/>
    </row>
    <row r="262" spans="1:14" outlineLevel="1" x14ac:dyDescent="0.25">
      <c r="A262" s="24" t="s">
        <v>354</v>
      </c>
      <c r="D262"/>
      <c r="E262"/>
      <c r="F262"/>
      <c r="G262"/>
      <c r="H262" s="22"/>
      <c r="K262" s="65"/>
      <c r="L262" s="65"/>
      <c r="M262" s="65"/>
      <c r="N262" s="65"/>
    </row>
    <row r="263" spans="1:14" outlineLevel="1" x14ac:dyDescent="0.25">
      <c r="A263" s="24" t="s">
        <v>355</v>
      </c>
      <c r="D263"/>
      <c r="E263"/>
      <c r="F263"/>
      <c r="G263"/>
      <c r="H263" s="22"/>
      <c r="K263" s="65"/>
      <c r="L263" s="65"/>
      <c r="M263" s="65"/>
      <c r="N263" s="65"/>
    </row>
    <row r="264" spans="1:14" outlineLevel="1" x14ac:dyDescent="0.25">
      <c r="A264" s="24" t="s">
        <v>356</v>
      </c>
      <c r="D264"/>
      <c r="E264"/>
      <c r="F264"/>
      <c r="G264"/>
      <c r="H264" s="22"/>
      <c r="K264" s="65"/>
      <c r="L264" s="65"/>
      <c r="M264" s="65"/>
      <c r="N264" s="65"/>
    </row>
    <row r="265" spans="1:14" outlineLevel="1" x14ac:dyDescent="0.25">
      <c r="A265" s="24" t="s">
        <v>357</v>
      </c>
      <c r="D265"/>
      <c r="E265"/>
      <c r="F265"/>
      <c r="G265"/>
      <c r="H265" s="22"/>
      <c r="K265" s="65"/>
      <c r="L265" s="65"/>
      <c r="M265" s="65"/>
      <c r="N265" s="65"/>
    </row>
    <row r="266" spans="1:14" outlineLevel="1" x14ac:dyDescent="0.25">
      <c r="A266" s="24" t="s">
        <v>358</v>
      </c>
      <c r="D266"/>
      <c r="E266"/>
      <c r="F266"/>
      <c r="G266"/>
      <c r="H266" s="22"/>
      <c r="K266" s="65"/>
      <c r="L266" s="65"/>
      <c r="M266" s="65"/>
      <c r="N266" s="65"/>
    </row>
    <row r="267" spans="1:14" outlineLevel="1" x14ac:dyDescent="0.25">
      <c r="A267" s="24" t="s">
        <v>359</v>
      </c>
      <c r="D267"/>
      <c r="E267"/>
      <c r="F267"/>
      <c r="G267"/>
      <c r="H267" s="22"/>
      <c r="K267" s="65"/>
      <c r="L267" s="65"/>
      <c r="M267" s="65"/>
      <c r="N267" s="65"/>
    </row>
    <row r="268" spans="1:14" outlineLevel="1" x14ac:dyDescent="0.25">
      <c r="A268" s="24" t="s">
        <v>360</v>
      </c>
      <c r="D268"/>
      <c r="E268"/>
      <c r="F268"/>
      <c r="G268"/>
      <c r="H268" s="22"/>
      <c r="K268" s="65"/>
      <c r="L268" s="65"/>
      <c r="M268" s="65"/>
      <c r="N268" s="65"/>
    </row>
    <row r="269" spans="1:14" outlineLevel="1" x14ac:dyDescent="0.25">
      <c r="A269" s="24" t="s">
        <v>361</v>
      </c>
      <c r="D269"/>
      <c r="E269"/>
      <c r="F269"/>
      <c r="G269"/>
      <c r="H269" s="22"/>
      <c r="K269" s="65"/>
      <c r="L269" s="65"/>
      <c r="M269" s="65"/>
      <c r="N269" s="65"/>
    </row>
    <row r="270" spans="1:14" outlineLevel="1" x14ac:dyDescent="0.25">
      <c r="A270" s="24" t="s">
        <v>362</v>
      </c>
      <c r="D270"/>
      <c r="E270"/>
      <c r="F270"/>
      <c r="G270"/>
      <c r="H270" s="22"/>
      <c r="K270" s="65"/>
      <c r="L270" s="65"/>
      <c r="M270" s="65"/>
      <c r="N270" s="65"/>
    </row>
    <row r="271" spans="1:14" outlineLevel="1" x14ac:dyDescent="0.25">
      <c r="A271" s="24" t="s">
        <v>363</v>
      </c>
      <c r="D271"/>
      <c r="E271"/>
      <c r="F271"/>
      <c r="G271"/>
      <c r="H271" s="22"/>
      <c r="K271" s="65"/>
      <c r="L271" s="65"/>
      <c r="M271" s="65"/>
      <c r="N271" s="65"/>
    </row>
    <row r="272" spans="1:14" outlineLevel="1" x14ac:dyDescent="0.25">
      <c r="A272" s="24" t="s">
        <v>364</v>
      </c>
      <c r="D272"/>
      <c r="E272"/>
      <c r="F272"/>
      <c r="G272"/>
      <c r="H272" s="22"/>
      <c r="K272" s="65"/>
      <c r="L272" s="65"/>
      <c r="M272" s="65"/>
      <c r="N272" s="65"/>
    </row>
    <row r="273" spans="1:14" outlineLevel="1" x14ac:dyDescent="0.25">
      <c r="A273" s="24" t="s">
        <v>365</v>
      </c>
      <c r="D273"/>
      <c r="E273"/>
      <c r="F273"/>
      <c r="G273"/>
      <c r="H273" s="22"/>
      <c r="K273" s="65"/>
      <c r="L273" s="65"/>
      <c r="M273" s="65"/>
      <c r="N273" s="65"/>
    </row>
    <row r="274" spans="1:14" outlineLevel="1" x14ac:dyDescent="0.25">
      <c r="A274" s="24" t="s">
        <v>366</v>
      </c>
      <c r="D274"/>
      <c r="E274"/>
      <c r="F274"/>
      <c r="G274"/>
      <c r="H274" s="22"/>
      <c r="K274" s="65"/>
      <c r="L274" s="65"/>
      <c r="M274" s="65"/>
      <c r="N274" s="65"/>
    </row>
    <row r="275" spans="1:14" outlineLevel="1" x14ac:dyDescent="0.25">
      <c r="A275" s="24" t="s">
        <v>367</v>
      </c>
      <c r="D275"/>
      <c r="E275"/>
      <c r="F275"/>
      <c r="G275"/>
      <c r="H275" s="22"/>
      <c r="K275" s="65"/>
      <c r="L275" s="65"/>
      <c r="M275" s="65"/>
      <c r="N275" s="65"/>
    </row>
    <row r="276" spans="1:14" outlineLevel="1" x14ac:dyDescent="0.25">
      <c r="A276" s="24" t="s">
        <v>368</v>
      </c>
      <c r="D276"/>
      <c r="E276"/>
      <c r="F276"/>
      <c r="G276"/>
      <c r="H276" s="22"/>
      <c r="K276" s="65"/>
      <c r="L276" s="65"/>
      <c r="M276" s="65"/>
      <c r="N276" s="65"/>
    </row>
    <row r="277" spans="1:14" outlineLevel="1" x14ac:dyDescent="0.25">
      <c r="A277" s="24" t="s">
        <v>369</v>
      </c>
      <c r="D277"/>
      <c r="E277"/>
      <c r="F277"/>
      <c r="G277"/>
      <c r="H277" s="22"/>
      <c r="K277" s="65"/>
      <c r="L277" s="65"/>
      <c r="M277" s="65"/>
      <c r="N277" s="65"/>
    </row>
    <row r="278" spans="1:14" outlineLevel="1" x14ac:dyDescent="0.25">
      <c r="A278" s="24" t="s">
        <v>370</v>
      </c>
      <c r="D278"/>
      <c r="E278"/>
      <c r="F278"/>
      <c r="G278"/>
      <c r="H278" s="22"/>
      <c r="K278" s="65"/>
      <c r="L278" s="65"/>
      <c r="M278" s="65"/>
      <c r="N278" s="65"/>
    </row>
    <row r="279" spans="1:14" outlineLevel="1" x14ac:dyDescent="0.25">
      <c r="A279" s="24" t="s">
        <v>371</v>
      </c>
      <c r="D279"/>
      <c r="E279"/>
      <c r="F279"/>
      <c r="G279"/>
      <c r="H279" s="22"/>
      <c r="K279" s="65"/>
      <c r="L279" s="65"/>
      <c r="M279" s="65"/>
      <c r="N279" s="65"/>
    </row>
    <row r="280" spans="1:14" outlineLevel="1" x14ac:dyDescent="0.25">
      <c r="A280" s="24" t="s">
        <v>372</v>
      </c>
      <c r="D280"/>
      <c r="E280"/>
      <c r="F280"/>
      <c r="G280"/>
      <c r="H280" s="22"/>
      <c r="K280" s="65"/>
      <c r="L280" s="65"/>
      <c r="M280" s="65"/>
      <c r="N280" s="65"/>
    </row>
    <row r="281" spans="1:14" outlineLevel="1" x14ac:dyDescent="0.25">
      <c r="A281" s="24" t="s">
        <v>373</v>
      </c>
      <c r="D281"/>
      <c r="E281"/>
      <c r="F281"/>
      <c r="G281"/>
      <c r="H281" s="22"/>
      <c r="K281" s="65"/>
      <c r="L281" s="65"/>
      <c r="M281" s="65"/>
      <c r="N281" s="65"/>
    </row>
    <row r="282" spans="1:14" outlineLevel="1" x14ac:dyDescent="0.25">
      <c r="A282" s="24" t="s">
        <v>374</v>
      </c>
      <c r="D282"/>
      <c r="E282"/>
      <c r="F282"/>
      <c r="G282"/>
      <c r="H282" s="22"/>
      <c r="K282" s="65"/>
      <c r="L282" s="65"/>
      <c r="M282" s="65"/>
      <c r="N282" s="65"/>
    </row>
    <row r="283" spans="1:14" outlineLevel="1" x14ac:dyDescent="0.25">
      <c r="A283" s="24" t="s">
        <v>375</v>
      </c>
      <c r="D283"/>
      <c r="E283"/>
      <c r="F283"/>
      <c r="G283"/>
      <c r="H283" s="22"/>
      <c r="K283" s="65"/>
      <c r="L283" s="65"/>
      <c r="M283" s="65"/>
      <c r="N283" s="65"/>
    </row>
    <row r="284" spans="1:14" outlineLevel="1" x14ac:dyDescent="0.25">
      <c r="A284" s="24" t="s">
        <v>376</v>
      </c>
      <c r="D284"/>
      <c r="E284"/>
      <c r="F284"/>
      <c r="G284"/>
      <c r="H284" s="22"/>
      <c r="K284" s="65"/>
      <c r="L284" s="65"/>
      <c r="M284" s="65"/>
      <c r="N284" s="65"/>
    </row>
    <row r="285" spans="1:14" ht="37.5" x14ac:dyDescent="0.25">
      <c r="A285" s="35"/>
      <c r="B285" s="35" t="s">
        <v>377</v>
      </c>
      <c r="C285" s="35" t="s">
        <v>1</v>
      </c>
      <c r="D285" s="35" t="s">
        <v>1</v>
      </c>
      <c r="E285" s="35"/>
      <c r="F285" s="36"/>
      <c r="G285" s="37"/>
      <c r="H285" s="22"/>
      <c r="I285" s="28"/>
      <c r="J285" s="28"/>
      <c r="K285" s="28"/>
      <c r="L285" s="28"/>
      <c r="M285" s="30"/>
    </row>
    <row r="286" spans="1:14" ht="18.75" x14ac:dyDescent="0.25">
      <c r="A286" s="66" t="s">
        <v>378</v>
      </c>
      <c r="B286" s="67"/>
      <c r="C286" s="67"/>
      <c r="D286" s="67"/>
      <c r="E286" s="67"/>
      <c r="F286" s="68"/>
      <c r="G286" s="67"/>
      <c r="H286" s="22"/>
      <c r="I286" s="28"/>
      <c r="J286" s="28"/>
      <c r="K286" s="28"/>
      <c r="L286" s="28"/>
      <c r="M286" s="30"/>
    </row>
    <row r="287" spans="1:14" ht="18.75" x14ac:dyDescent="0.25">
      <c r="A287" s="66" t="s">
        <v>379</v>
      </c>
      <c r="B287" s="67"/>
      <c r="C287" s="67"/>
      <c r="D287" s="67"/>
      <c r="E287" s="67"/>
      <c r="F287" s="68"/>
      <c r="G287" s="67"/>
      <c r="H287" s="22"/>
      <c r="I287" s="28"/>
      <c r="J287" s="28"/>
      <c r="K287" s="28"/>
      <c r="L287" s="28"/>
      <c r="M287" s="30"/>
    </row>
    <row r="288" spans="1:14" x14ac:dyDescent="0.25">
      <c r="A288" s="24" t="s">
        <v>380</v>
      </c>
      <c r="B288" s="39" t="s">
        <v>381</v>
      </c>
      <c r="C288" s="69">
        <f>ROW(B38)</f>
        <v>38</v>
      </c>
      <c r="D288" s="60"/>
      <c r="E288" s="60"/>
      <c r="F288" s="60"/>
      <c r="G288" s="60"/>
      <c r="H288" s="22"/>
      <c r="I288" s="39"/>
      <c r="J288" s="69"/>
      <c r="L288" s="60"/>
      <c r="M288" s="60"/>
      <c r="N288" s="60"/>
    </row>
    <row r="289" spans="1:14" x14ac:dyDescent="0.25">
      <c r="A289" s="24" t="s">
        <v>382</v>
      </c>
      <c r="B289" s="39" t="s">
        <v>383</v>
      </c>
      <c r="C289" s="69">
        <f>ROW(B39)</f>
        <v>39</v>
      </c>
      <c r="E289" s="60"/>
      <c r="F289" s="60"/>
      <c r="H289" s="22"/>
      <c r="I289" s="39"/>
      <c r="J289" s="69"/>
      <c r="L289" s="60"/>
      <c r="M289" s="60"/>
    </row>
    <row r="290" spans="1:14" x14ac:dyDescent="0.25">
      <c r="A290" s="24" t="s">
        <v>384</v>
      </c>
      <c r="B290" s="39" t="s">
        <v>385</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386</v>
      </c>
      <c r="B291" s="39" t="s">
        <v>387</v>
      </c>
      <c r="C291" s="69">
        <f>ROW(B52)</f>
        <v>52</v>
      </c>
      <c r="H291" s="22"/>
      <c r="I291" s="39"/>
      <c r="J291" s="69"/>
    </row>
    <row r="292" spans="1:14" x14ac:dyDescent="0.25">
      <c r="A292" s="24" t="s">
        <v>388</v>
      </c>
      <c r="B292" s="39" t="s">
        <v>389</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390</v>
      </c>
      <c r="B293" s="39" t="s">
        <v>391</v>
      </c>
      <c r="C293" s="69" t="str">
        <f>ROW('B1. HTT Mortgage Assets'!B149)&amp;" for Mortgage Assets"</f>
        <v>149 for Mortgage Assets</v>
      </c>
      <c r="D293" s="69" t="e">
        <f>ROW(#REF!)&amp;" for Public Sector Assets"</f>
        <v>#REF!</v>
      </c>
      <c r="H293" s="22"/>
      <c r="I293" s="39"/>
      <c r="M293" s="70"/>
    </row>
    <row r="294" spans="1:14" x14ac:dyDescent="0.25">
      <c r="A294" s="24" t="s">
        <v>392</v>
      </c>
      <c r="B294" s="39" t="s">
        <v>393</v>
      </c>
      <c r="C294" s="69">
        <f>ROW(B111)</f>
        <v>111</v>
      </c>
      <c r="F294" s="70"/>
      <c r="H294" s="22"/>
      <c r="I294" s="39"/>
      <c r="J294" s="69"/>
      <c r="M294" s="70"/>
    </row>
    <row r="295" spans="1:14" x14ac:dyDescent="0.25">
      <c r="A295" s="24" t="s">
        <v>394</v>
      </c>
      <c r="B295" s="39" t="s">
        <v>395</v>
      </c>
      <c r="C295" s="69">
        <f>ROW(B163)</f>
        <v>163</v>
      </c>
      <c r="E295" s="70"/>
      <c r="F295" s="70"/>
      <c r="H295" s="22"/>
      <c r="I295" s="39"/>
      <c r="J295" s="69"/>
      <c r="L295" s="70"/>
      <c r="M295" s="70"/>
    </row>
    <row r="296" spans="1:14" x14ac:dyDescent="0.25">
      <c r="A296" s="24" t="s">
        <v>396</v>
      </c>
      <c r="B296" s="39" t="s">
        <v>397</v>
      </c>
      <c r="C296" s="69">
        <f>ROW(B137)</f>
        <v>137</v>
      </c>
      <c r="E296" s="70"/>
      <c r="F296" s="70"/>
      <c r="H296" s="22"/>
      <c r="I296" s="39"/>
      <c r="J296" s="69"/>
      <c r="L296" s="70"/>
      <c r="M296" s="70"/>
    </row>
    <row r="297" spans="1:14" ht="30" x14ac:dyDescent="0.25">
      <c r="A297" s="24" t="s">
        <v>398</v>
      </c>
      <c r="B297" s="24" t="s">
        <v>399</v>
      </c>
      <c r="C297" s="69" t="str">
        <f>ROW('C. HTT Harmonised Glossary'!B17)&amp;" for Harmonised Glossary"</f>
        <v>17 for Harmonised Glossary</v>
      </c>
      <c r="E297" s="70"/>
      <c r="H297" s="22"/>
      <c r="J297" s="69"/>
      <c r="L297" s="70"/>
    </row>
    <row r="298" spans="1:14" x14ac:dyDescent="0.25">
      <c r="A298" s="24" t="s">
        <v>400</v>
      </c>
      <c r="B298" s="39" t="s">
        <v>401</v>
      </c>
      <c r="C298" s="69">
        <f>ROW(B65)</f>
        <v>65</v>
      </c>
      <c r="E298" s="70"/>
      <c r="H298" s="22"/>
      <c r="I298" s="39"/>
      <c r="J298" s="69"/>
      <c r="L298" s="70"/>
    </row>
    <row r="299" spans="1:14" x14ac:dyDescent="0.25">
      <c r="A299" s="24" t="s">
        <v>402</v>
      </c>
      <c r="B299" s="39" t="s">
        <v>403</v>
      </c>
      <c r="C299" s="69">
        <f>ROW(B88)</f>
        <v>88</v>
      </c>
      <c r="E299" s="70"/>
      <c r="H299" s="22"/>
      <c r="I299" s="39"/>
      <c r="J299" s="69"/>
      <c r="L299" s="70"/>
    </row>
    <row r="300" spans="1:14" x14ac:dyDescent="0.25">
      <c r="A300" s="24" t="s">
        <v>404</v>
      </c>
      <c r="B300" s="39" t="s">
        <v>405</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406</v>
      </c>
      <c r="B301" s="39"/>
      <c r="C301" s="69"/>
      <c r="D301" s="69"/>
      <c r="E301" s="70"/>
      <c r="H301" s="22"/>
      <c r="I301" s="39"/>
      <c r="J301" s="69"/>
      <c r="K301" s="69"/>
      <c r="L301" s="70"/>
    </row>
    <row r="302" spans="1:14" outlineLevel="1" x14ac:dyDescent="0.25">
      <c r="A302" s="24" t="s">
        <v>407</v>
      </c>
      <c r="B302" s="39"/>
      <c r="C302" s="69"/>
      <c r="D302" s="69"/>
      <c r="E302" s="70"/>
      <c r="H302" s="22"/>
      <c r="I302" s="39"/>
      <c r="J302" s="69"/>
      <c r="K302" s="69"/>
      <c r="L302" s="70"/>
    </row>
    <row r="303" spans="1:14" outlineLevel="1" x14ac:dyDescent="0.25">
      <c r="A303" s="24" t="s">
        <v>408</v>
      </c>
      <c r="B303" s="39"/>
      <c r="C303" s="69"/>
      <c r="D303" s="69"/>
      <c r="E303" s="70"/>
      <c r="H303" s="22"/>
      <c r="I303" s="39"/>
      <c r="J303" s="69"/>
      <c r="K303" s="69"/>
      <c r="L303" s="70"/>
    </row>
    <row r="304" spans="1:14" outlineLevel="1" x14ac:dyDescent="0.25">
      <c r="A304" s="24" t="s">
        <v>409</v>
      </c>
      <c r="B304" s="39"/>
      <c r="C304" s="69"/>
      <c r="D304" s="69"/>
      <c r="E304" s="70"/>
      <c r="H304" s="22"/>
      <c r="I304" s="39"/>
      <c r="J304" s="69"/>
      <c r="K304" s="69"/>
      <c r="L304" s="70"/>
    </row>
    <row r="305" spans="1:13" outlineLevel="1" x14ac:dyDescent="0.25">
      <c r="A305" s="24" t="s">
        <v>410</v>
      </c>
      <c r="B305" s="39"/>
      <c r="C305" s="69"/>
      <c r="D305" s="69"/>
      <c r="E305" s="70"/>
      <c r="H305" s="22"/>
      <c r="I305" s="39"/>
      <c r="J305" s="69"/>
      <c r="K305" s="69"/>
      <c r="L305" s="70"/>
    </row>
    <row r="306" spans="1:13" outlineLevel="1" x14ac:dyDescent="0.25">
      <c r="A306" s="24" t="s">
        <v>411</v>
      </c>
      <c r="B306" s="39"/>
      <c r="C306" s="69"/>
      <c r="D306" s="69"/>
      <c r="E306" s="70"/>
      <c r="H306" s="22"/>
      <c r="I306" s="39"/>
      <c r="J306" s="69"/>
      <c r="K306" s="69"/>
      <c r="L306" s="70"/>
    </row>
    <row r="307" spans="1:13" outlineLevel="1" x14ac:dyDescent="0.25">
      <c r="A307" s="24" t="s">
        <v>412</v>
      </c>
      <c r="B307" s="39"/>
      <c r="C307" s="69"/>
      <c r="D307" s="69"/>
      <c r="E307" s="70"/>
      <c r="H307" s="22"/>
      <c r="I307" s="39"/>
      <c r="J307" s="69"/>
      <c r="K307" s="69"/>
      <c r="L307" s="70"/>
    </row>
    <row r="308" spans="1:13" outlineLevel="1" x14ac:dyDescent="0.25">
      <c r="A308" s="24" t="s">
        <v>413</v>
      </c>
      <c r="B308" s="39"/>
      <c r="C308" s="69"/>
      <c r="D308" s="69"/>
      <c r="E308" s="70"/>
      <c r="H308" s="22"/>
      <c r="I308" s="39"/>
      <c r="J308" s="69"/>
      <c r="K308" s="69"/>
      <c r="L308" s="70"/>
    </row>
    <row r="309" spans="1:13" outlineLevel="1" x14ac:dyDescent="0.25">
      <c r="A309" s="24" t="s">
        <v>414</v>
      </c>
      <c r="B309" s="39"/>
      <c r="C309" s="69"/>
      <c r="D309" s="69"/>
      <c r="E309" s="70"/>
      <c r="H309" s="22"/>
      <c r="I309" s="39"/>
      <c r="J309" s="69"/>
      <c r="K309" s="69"/>
      <c r="L309" s="70"/>
    </row>
    <row r="310" spans="1:13" outlineLevel="1" x14ac:dyDescent="0.25">
      <c r="A310" s="24" t="s">
        <v>415</v>
      </c>
      <c r="H310" s="22"/>
    </row>
    <row r="311" spans="1:13" ht="37.5" x14ac:dyDescent="0.25">
      <c r="A311" s="36"/>
      <c r="B311" s="35" t="s">
        <v>26</v>
      </c>
      <c r="C311" s="36"/>
      <c r="D311" s="36"/>
      <c r="E311" s="36"/>
      <c r="F311" s="36"/>
      <c r="G311" s="37"/>
      <c r="H311" s="22"/>
      <c r="I311" s="28"/>
      <c r="J311" s="30"/>
      <c r="K311" s="30"/>
      <c r="L311" s="30"/>
      <c r="M311" s="30"/>
    </row>
    <row r="312" spans="1:13" x14ac:dyDescent="0.25">
      <c r="A312" s="24" t="s">
        <v>5</v>
      </c>
      <c r="B312" s="47" t="s">
        <v>416</v>
      </c>
      <c r="C312" s="437">
        <v>173</v>
      </c>
      <c r="H312" s="22"/>
      <c r="I312" s="47"/>
      <c r="J312" s="69"/>
    </row>
    <row r="313" spans="1:13" outlineLevel="1" x14ac:dyDescent="0.25">
      <c r="A313" s="24" t="s">
        <v>417</v>
      </c>
      <c r="B313" s="47"/>
      <c r="C313" s="69"/>
      <c r="H313" s="22"/>
      <c r="I313" s="47"/>
      <c r="J313" s="69"/>
    </row>
    <row r="314" spans="1:13" outlineLevel="1" x14ac:dyDescent="0.25">
      <c r="A314" s="24" t="s">
        <v>418</v>
      </c>
      <c r="B314" s="47"/>
      <c r="C314" s="69"/>
      <c r="H314" s="22"/>
      <c r="I314" s="47"/>
      <c r="J314" s="69"/>
    </row>
    <row r="315" spans="1:13" outlineLevel="1" x14ac:dyDescent="0.25">
      <c r="A315" s="24" t="s">
        <v>419</v>
      </c>
      <c r="B315" s="47"/>
      <c r="C315" s="69"/>
      <c r="H315" s="22"/>
      <c r="I315" s="47"/>
      <c r="J315" s="69"/>
    </row>
    <row r="316" spans="1:13" outlineLevel="1" x14ac:dyDescent="0.25">
      <c r="A316" s="24" t="s">
        <v>420</v>
      </c>
      <c r="B316" s="47"/>
      <c r="C316" s="69"/>
      <c r="H316" s="22"/>
      <c r="I316" s="47"/>
      <c r="J316" s="69"/>
    </row>
    <row r="317" spans="1:13" outlineLevel="1" x14ac:dyDescent="0.25">
      <c r="A317" s="24" t="s">
        <v>421</v>
      </c>
      <c r="B317" s="47"/>
      <c r="C317" s="69"/>
      <c r="H317" s="22"/>
      <c r="I317" s="47"/>
      <c r="J317" s="69"/>
    </row>
    <row r="318" spans="1:13" outlineLevel="1" x14ac:dyDescent="0.25">
      <c r="A318" s="24" t="s">
        <v>422</v>
      </c>
      <c r="B318" s="47"/>
      <c r="C318" s="69"/>
      <c r="H318" s="22"/>
      <c r="I318" s="47"/>
      <c r="J318" s="69"/>
    </row>
    <row r="319" spans="1:13" ht="18.75" x14ac:dyDescent="0.25">
      <c r="A319" s="36"/>
      <c r="B319" s="35" t="s">
        <v>27</v>
      </c>
      <c r="C319" s="36"/>
      <c r="D319" s="36"/>
      <c r="E319" s="36"/>
      <c r="F319" s="36"/>
      <c r="G319" s="37"/>
      <c r="H319" s="22"/>
      <c r="I319" s="28"/>
      <c r="J319" s="30"/>
      <c r="K319" s="30"/>
      <c r="L319" s="30"/>
      <c r="M319" s="30"/>
    </row>
    <row r="320" spans="1:13" ht="15" customHeight="1" outlineLevel="1" x14ac:dyDescent="0.25">
      <c r="A320" s="43"/>
      <c r="B320" s="44" t="s">
        <v>423</v>
      </c>
      <c r="C320" s="43"/>
      <c r="D320" s="43"/>
      <c r="E320" s="45"/>
      <c r="F320" s="46"/>
      <c r="G320" s="46"/>
      <c r="H320" s="22"/>
      <c r="L320" s="22"/>
      <c r="M320" s="22"/>
    </row>
    <row r="321" spans="1:8" outlineLevel="1" x14ac:dyDescent="0.25">
      <c r="A321" s="24" t="s">
        <v>424</v>
      </c>
      <c r="B321" s="39" t="s">
        <v>425</v>
      </c>
      <c r="C321" s="24" t="s">
        <v>959</v>
      </c>
      <c r="H321" s="22"/>
    </row>
    <row r="322" spans="1:8" outlineLevel="1" x14ac:dyDescent="0.25">
      <c r="A322" s="24" t="s">
        <v>426</v>
      </c>
      <c r="B322" s="39" t="s">
        <v>427</v>
      </c>
      <c r="C322" s="24" t="s">
        <v>959</v>
      </c>
      <c r="H322" s="22"/>
    </row>
    <row r="323" spans="1:8" outlineLevel="1" x14ac:dyDescent="0.25">
      <c r="A323" s="24" t="s">
        <v>428</v>
      </c>
      <c r="B323" s="39" t="s">
        <v>429</v>
      </c>
      <c r="C323" s="436" t="str">
        <f>'D1. NTT'!C75</f>
        <v>The Bank of Nova Scotia</v>
      </c>
      <c r="H323" s="22"/>
    </row>
    <row r="324" spans="1:8" outlineLevel="1" x14ac:dyDescent="0.25">
      <c r="A324" s="24" t="s">
        <v>430</v>
      </c>
      <c r="B324" s="39" t="s">
        <v>431</v>
      </c>
      <c r="C324" s="436" t="str">
        <f>'D1. NTT'!C79</f>
        <v>The Bank of Nova Scotia</v>
      </c>
      <c r="H324" s="22"/>
    </row>
    <row r="325" spans="1:8" outlineLevel="1" x14ac:dyDescent="0.25">
      <c r="A325" s="24" t="s">
        <v>432</v>
      </c>
      <c r="B325" s="39" t="s">
        <v>433</v>
      </c>
      <c r="C325" s="436" t="s">
        <v>1401</v>
      </c>
      <c r="H325" s="22"/>
    </row>
    <row r="326" spans="1:8" outlineLevel="1" x14ac:dyDescent="0.25">
      <c r="A326" s="24" t="s">
        <v>434</v>
      </c>
      <c r="B326" s="39" t="s">
        <v>435</v>
      </c>
      <c r="C326" s="436" t="s">
        <v>1399</v>
      </c>
      <c r="H326" s="22"/>
    </row>
    <row r="327" spans="1:8" outlineLevel="1" x14ac:dyDescent="0.25">
      <c r="A327" s="24" t="s">
        <v>436</v>
      </c>
      <c r="B327" s="39" t="s">
        <v>437</v>
      </c>
      <c r="C327" s="24" t="s">
        <v>1399</v>
      </c>
      <c r="H327" s="22"/>
    </row>
    <row r="328" spans="1:8" outlineLevel="1" x14ac:dyDescent="0.25">
      <c r="A328" s="24" t="s">
        <v>438</v>
      </c>
      <c r="B328" s="39" t="s">
        <v>439</v>
      </c>
      <c r="C328" s="24" t="s">
        <v>1399</v>
      </c>
      <c r="H328" s="22"/>
    </row>
    <row r="329" spans="1:8" ht="60" outlineLevel="1" x14ac:dyDescent="0.25">
      <c r="A329" s="24" t="s">
        <v>440</v>
      </c>
      <c r="B329" s="39" t="s">
        <v>441</v>
      </c>
      <c r="C329" s="436" t="s">
        <v>1400</v>
      </c>
      <c r="H329" s="22"/>
    </row>
    <row r="330" spans="1:8" outlineLevel="1" x14ac:dyDescent="0.25">
      <c r="A330" s="24" t="s">
        <v>442</v>
      </c>
      <c r="B330" s="52" t="s">
        <v>443</v>
      </c>
      <c r="H330" s="22"/>
    </row>
    <row r="331" spans="1:8" outlineLevel="1" x14ac:dyDescent="0.25">
      <c r="A331" s="24" t="s">
        <v>444</v>
      </c>
      <c r="B331" s="52" t="s">
        <v>443</v>
      </c>
      <c r="H331" s="22"/>
    </row>
    <row r="332" spans="1:8" outlineLevel="1" x14ac:dyDescent="0.25">
      <c r="A332" s="24" t="s">
        <v>445</v>
      </c>
      <c r="B332" s="52" t="s">
        <v>443</v>
      </c>
      <c r="H332" s="22"/>
    </row>
    <row r="333" spans="1:8" outlineLevel="1" x14ac:dyDescent="0.25">
      <c r="A333" s="24" t="s">
        <v>446</v>
      </c>
      <c r="B333" s="52" t="s">
        <v>443</v>
      </c>
      <c r="H333" s="22"/>
    </row>
    <row r="334" spans="1:8" outlineLevel="1" x14ac:dyDescent="0.25">
      <c r="A334" s="24" t="s">
        <v>447</v>
      </c>
      <c r="B334" s="52" t="s">
        <v>443</v>
      </c>
      <c r="H334" s="22"/>
    </row>
    <row r="335" spans="1:8" outlineLevel="1" x14ac:dyDescent="0.25">
      <c r="A335" s="24" t="s">
        <v>448</v>
      </c>
      <c r="B335" s="52" t="s">
        <v>443</v>
      </c>
      <c r="H335" s="22"/>
    </row>
    <row r="336" spans="1:8" outlineLevel="1" x14ac:dyDescent="0.25">
      <c r="A336" s="24" t="s">
        <v>449</v>
      </c>
      <c r="B336" s="52" t="s">
        <v>443</v>
      </c>
      <c r="H336" s="22"/>
    </row>
    <row r="337" spans="1:8" outlineLevel="1" x14ac:dyDescent="0.25">
      <c r="A337" s="24" t="s">
        <v>450</v>
      </c>
      <c r="B337" s="52" t="s">
        <v>443</v>
      </c>
      <c r="H337" s="22"/>
    </row>
    <row r="338" spans="1:8" outlineLevel="1" x14ac:dyDescent="0.25">
      <c r="A338" s="24" t="s">
        <v>451</v>
      </c>
      <c r="B338" s="52" t="s">
        <v>443</v>
      </c>
      <c r="H338" s="22"/>
    </row>
    <row r="339" spans="1:8" outlineLevel="1" x14ac:dyDescent="0.25">
      <c r="A339" s="24" t="s">
        <v>452</v>
      </c>
      <c r="B339" s="52" t="s">
        <v>443</v>
      </c>
      <c r="H339" s="22"/>
    </row>
    <row r="340" spans="1:8" outlineLevel="1" x14ac:dyDescent="0.25">
      <c r="A340" s="24" t="s">
        <v>453</v>
      </c>
      <c r="B340" s="52" t="s">
        <v>443</v>
      </c>
      <c r="H340" s="22"/>
    </row>
    <row r="341" spans="1:8" outlineLevel="1" x14ac:dyDescent="0.25">
      <c r="A341" s="24" t="s">
        <v>454</v>
      </c>
      <c r="B341" s="52" t="s">
        <v>443</v>
      </c>
      <c r="H341" s="22"/>
    </row>
    <row r="342" spans="1:8" outlineLevel="1" x14ac:dyDescent="0.25">
      <c r="A342" s="24" t="s">
        <v>455</v>
      </c>
      <c r="B342" s="52" t="s">
        <v>443</v>
      </c>
      <c r="H342" s="22"/>
    </row>
    <row r="343" spans="1:8" outlineLevel="1" x14ac:dyDescent="0.25">
      <c r="A343" s="24" t="s">
        <v>456</v>
      </c>
      <c r="B343" s="52" t="s">
        <v>443</v>
      </c>
      <c r="H343" s="22"/>
    </row>
    <row r="344" spans="1:8" outlineLevel="1" x14ac:dyDescent="0.25">
      <c r="A344" s="24" t="s">
        <v>457</v>
      </c>
      <c r="B344" s="52" t="s">
        <v>443</v>
      </c>
      <c r="H344" s="22"/>
    </row>
    <row r="345" spans="1:8" outlineLevel="1" x14ac:dyDescent="0.25">
      <c r="A345" s="24" t="s">
        <v>458</v>
      </c>
      <c r="B345" s="52" t="s">
        <v>443</v>
      </c>
      <c r="H345" s="22"/>
    </row>
    <row r="346" spans="1:8" outlineLevel="1" x14ac:dyDescent="0.25">
      <c r="A346" s="24" t="s">
        <v>459</v>
      </c>
      <c r="B346" s="52" t="s">
        <v>443</v>
      </c>
      <c r="H346" s="22"/>
    </row>
    <row r="347" spans="1:8" outlineLevel="1" x14ac:dyDescent="0.25">
      <c r="A347" s="24" t="s">
        <v>460</v>
      </c>
      <c r="B347" s="52" t="s">
        <v>443</v>
      </c>
      <c r="H347" s="22"/>
    </row>
    <row r="348" spans="1:8" outlineLevel="1" x14ac:dyDescent="0.25">
      <c r="A348" s="24" t="s">
        <v>461</v>
      </c>
      <c r="B348" s="52" t="s">
        <v>443</v>
      </c>
      <c r="H348" s="22"/>
    </row>
    <row r="349" spans="1:8" outlineLevel="1" x14ac:dyDescent="0.25">
      <c r="A349" s="24" t="s">
        <v>462</v>
      </c>
      <c r="B349" s="52" t="s">
        <v>443</v>
      </c>
      <c r="H349" s="22"/>
    </row>
    <row r="350" spans="1:8" outlineLevel="1" x14ac:dyDescent="0.25">
      <c r="A350" s="24" t="s">
        <v>463</v>
      </c>
      <c r="B350" s="52" t="s">
        <v>443</v>
      </c>
      <c r="H350" s="22"/>
    </row>
    <row r="351" spans="1:8" outlineLevel="1" x14ac:dyDescent="0.25">
      <c r="A351" s="24" t="s">
        <v>464</v>
      </c>
      <c r="B351" s="52" t="s">
        <v>443</v>
      </c>
      <c r="H351" s="22"/>
    </row>
    <row r="352" spans="1:8" outlineLevel="1" x14ac:dyDescent="0.25">
      <c r="A352" s="24" t="s">
        <v>465</v>
      </c>
      <c r="B352" s="52" t="s">
        <v>443</v>
      </c>
      <c r="H352" s="22"/>
    </row>
    <row r="353" spans="1:8" outlineLevel="1" x14ac:dyDescent="0.25">
      <c r="A353" s="24" t="s">
        <v>466</v>
      </c>
      <c r="B353" s="52" t="s">
        <v>443</v>
      </c>
      <c r="H353" s="22"/>
    </row>
    <row r="354" spans="1:8" outlineLevel="1" x14ac:dyDescent="0.25">
      <c r="A354" s="24" t="s">
        <v>467</v>
      </c>
      <c r="B354" s="52" t="s">
        <v>443</v>
      </c>
      <c r="H354" s="22"/>
    </row>
    <row r="355" spans="1:8" outlineLevel="1" x14ac:dyDescent="0.25">
      <c r="A355" s="24" t="s">
        <v>468</v>
      </c>
      <c r="B355" s="52" t="s">
        <v>443</v>
      </c>
      <c r="H355" s="22"/>
    </row>
    <row r="356" spans="1:8" outlineLevel="1" x14ac:dyDescent="0.25">
      <c r="A356" s="24" t="s">
        <v>469</v>
      </c>
      <c r="B356" s="52" t="s">
        <v>443</v>
      </c>
      <c r="H356" s="22"/>
    </row>
    <row r="357" spans="1:8" outlineLevel="1" x14ac:dyDescent="0.25">
      <c r="A357" s="24" t="s">
        <v>470</v>
      </c>
      <c r="B357" s="52" t="s">
        <v>443</v>
      </c>
      <c r="H357" s="22"/>
    </row>
    <row r="358" spans="1:8" outlineLevel="1" x14ac:dyDescent="0.25">
      <c r="A358" s="24" t="s">
        <v>471</v>
      </c>
      <c r="B358" s="52" t="s">
        <v>443</v>
      </c>
      <c r="H358" s="22"/>
    </row>
    <row r="359" spans="1:8" outlineLevel="1" x14ac:dyDescent="0.25">
      <c r="A359" s="24" t="s">
        <v>472</v>
      </c>
      <c r="B359" s="52" t="s">
        <v>443</v>
      </c>
      <c r="H359" s="22"/>
    </row>
    <row r="360" spans="1:8" outlineLevel="1" x14ac:dyDescent="0.25">
      <c r="A360" s="24" t="s">
        <v>473</v>
      </c>
      <c r="B360" s="52" t="s">
        <v>443</v>
      </c>
      <c r="H360" s="22"/>
    </row>
    <row r="361" spans="1:8" outlineLevel="1" x14ac:dyDescent="0.25">
      <c r="A361" s="24" t="s">
        <v>474</v>
      </c>
      <c r="B361" s="52" t="s">
        <v>443</v>
      </c>
      <c r="H361" s="22"/>
    </row>
    <row r="362" spans="1:8" outlineLevel="1" x14ac:dyDescent="0.25">
      <c r="A362" s="24" t="s">
        <v>475</v>
      </c>
      <c r="B362" s="52" t="s">
        <v>443</v>
      </c>
      <c r="H362" s="22"/>
    </row>
    <row r="363" spans="1:8" outlineLevel="1" x14ac:dyDescent="0.25">
      <c r="A363" s="24" t="s">
        <v>476</v>
      </c>
      <c r="B363" s="52" t="s">
        <v>443</v>
      </c>
      <c r="H363" s="22"/>
    </row>
    <row r="364" spans="1:8" outlineLevel="1" x14ac:dyDescent="0.25">
      <c r="A364" s="24" t="s">
        <v>477</v>
      </c>
      <c r="B364" s="52" t="s">
        <v>443</v>
      </c>
      <c r="H364" s="22"/>
    </row>
    <row r="365" spans="1:8" outlineLevel="1" x14ac:dyDescent="0.25">
      <c r="A365" s="24" t="s">
        <v>478</v>
      </c>
      <c r="B365" s="52" t="s">
        <v>443</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9" zoomScale="80" zoomScaleNormal="80" workbookViewId="0">
      <selection activeCell="B186" sqref="B186"/>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479</v>
      </c>
      <c r="B1" s="137"/>
      <c r="C1" s="93"/>
      <c r="D1" s="93"/>
      <c r="E1" s="93"/>
      <c r="F1" s="138" t="s">
        <v>1173</v>
      </c>
    </row>
    <row r="2" spans="1:7" ht="15.75" thickBot="1" x14ac:dyDescent="0.3">
      <c r="A2" s="93"/>
      <c r="B2" s="93"/>
      <c r="C2" s="93"/>
      <c r="D2" s="93"/>
      <c r="E2" s="93"/>
      <c r="F2" s="93"/>
    </row>
    <row r="3" spans="1:7" ht="19.5" thickBot="1" x14ac:dyDescent="0.3">
      <c r="A3" s="95"/>
      <c r="B3" s="96" t="s">
        <v>19</v>
      </c>
      <c r="C3" s="97" t="str">
        <f>'A. HTT General'!C3</f>
        <v>CAD</v>
      </c>
      <c r="D3" s="95"/>
      <c r="E3" s="95"/>
      <c r="F3" s="93"/>
      <c r="G3" s="95"/>
    </row>
    <row r="4" spans="1:7" ht="15.75" thickBot="1" x14ac:dyDescent="0.3"/>
    <row r="5" spans="1:7" ht="18.75" x14ac:dyDescent="0.25">
      <c r="A5" s="99"/>
      <c r="B5" s="100" t="s">
        <v>480</v>
      </c>
      <c r="C5" s="99"/>
      <c r="E5" s="101"/>
      <c r="F5" s="101"/>
    </row>
    <row r="6" spans="1:7" x14ac:dyDescent="0.25">
      <c r="B6" s="102" t="s">
        <v>481</v>
      </c>
    </row>
    <row r="7" spans="1:7" x14ac:dyDescent="0.25">
      <c r="B7" s="103" t="s">
        <v>482</v>
      </c>
    </row>
    <row r="8" spans="1:7" ht="15.75" thickBot="1" x14ac:dyDescent="0.3">
      <c r="B8" s="104" t="s">
        <v>483</v>
      </c>
    </row>
    <row r="9" spans="1:7" x14ac:dyDescent="0.25">
      <c r="B9" s="105"/>
    </row>
    <row r="10" spans="1:7" ht="37.5" x14ac:dyDescent="0.25">
      <c r="A10" s="106" t="s">
        <v>28</v>
      </c>
      <c r="B10" s="106" t="s">
        <v>481</v>
      </c>
      <c r="C10" s="107"/>
      <c r="D10" s="107"/>
      <c r="E10" s="107"/>
      <c r="F10" s="107"/>
      <c r="G10" s="108"/>
    </row>
    <row r="11" spans="1:7" ht="15" customHeight="1" x14ac:dyDescent="0.25">
      <c r="A11" s="109"/>
      <c r="B11" s="110" t="s">
        <v>484</v>
      </c>
      <c r="C11" s="109" t="s">
        <v>59</v>
      </c>
      <c r="D11" s="109"/>
      <c r="E11" s="109"/>
      <c r="F11" s="111" t="s">
        <v>485</v>
      </c>
      <c r="G11" s="111"/>
    </row>
    <row r="12" spans="1:7" x14ac:dyDescent="0.25">
      <c r="A12" s="98" t="s">
        <v>486</v>
      </c>
      <c r="B12" s="98" t="s">
        <v>487</v>
      </c>
      <c r="C12" s="446">
        <f>' D2. NTT Pool'!C8</f>
        <v>37602081634.279778</v>
      </c>
      <c r="F12" s="112">
        <f>IF($C$15=0,"",IF(C12="[for completion]","",C12/$C$15))</f>
        <v>1</v>
      </c>
    </row>
    <row r="13" spans="1:7" x14ac:dyDescent="0.25">
      <c r="A13" s="98" t="s">
        <v>488</v>
      </c>
      <c r="B13" s="98" t="s">
        <v>489</v>
      </c>
      <c r="C13" s="98">
        <v>0</v>
      </c>
      <c r="F13" s="112">
        <f>IF($C$15=0,"",IF(C13="[for completion]","",C13/$C$15))</f>
        <v>0</v>
      </c>
    </row>
    <row r="14" spans="1:7" x14ac:dyDescent="0.25">
      <c r="A14" s="98" t="s">
        <v>490</v>
      </c>
      <c r="B14" s="98" t="s">
        <v>90</v>
      </c>
      <c r="C14" s="98">
        <v>0</v>
      </c>
      <c r="F14" s="112">
        <f>IF($C$15=0,"",IF(C14="[for completion]","",C14/$C$15))</f>
        <v>0</v>
      </c>
    </row>
    <row r="15" spans="1:7" x14ac:dyDescent="0.25">
      <c r="A15" s="98" t="s">
        <v>491</v>
      </c>
      <c r="B15" s="113" t="s">
        <v>92</v>
      </c>
      <c r="C15" s="450">
        <f>SUM(C12:C14)</f>
        <v>37602081634.279778</v>
      </c>
      <c r="F15" s="114">
        <f>SUM(F12:F14)</f>
        <v>1</v>
      </c>
    </row>
    <row r="16" spans="1:7" outlineLevel="1" x14ac:dyDescent="0.25">
      <c r="A16" s="98" t="s">
        <v>492</v>
      </c>
      <c r="B16" s="115" t="s">
        <v>493</v>
      </c>
      <c r="F16" s="112">
        <f t="shared" ref="F16:F26" si="0">IF($C$15=0,"",IF(C16="[for completion]","",C16/$C$15))</f>
        <v>0</v>
      </c>
    </row>
    <row r="17" spans="1:7" outlineLevel="1" x14ac:dyDescent="0.25">
      <c r="A17" s="98" t="s">
        <v>494</v>
      </c>
      <c r="B17" s="115" t="s">
        <v>1144</v>
      </c>
      <c r="F17" s="112">
        <f t="shared" si="0"/>
        <v>0</v>
      </c>
    </row>
    <row r="18" spans="1:7" outlineLevel="1" x14ac:dyDescent="0.25">
      <c r="A18" s="98" t="s">
        <v>495</v>
      </c>
      <c r="B18" s="115" t="s">
        <v>94</v>
      </c>
      <c r="F18" s="112">
        <f t="shared" si="0"/>
        <v>0</v>
      </c>
    </row>
    <row r="19" spans="1:7" outlineLevel="1" x14ac:dyDescent="0.25">
      <c r="A19" s="98" t="s">
        <v>496</v>
      </c>
      <c r="B19" s="115" t="s">
        <v>94</v>
      </c>
      <c r="F19" s="112">
        <f t="shared" si="0"/>
        <v>0</v>
      </c>
    </row>
    <row r="20" spans="1:7" outlineLevel="1" x14ac:dyDescent="0.25">
      <c r="A20" s="98" t="s">
        <v>497</v>
      </c>
      <c r="B20" s="115" t="s">
        <v>94</v>
      </c>
      <c r="F20" s="112">
        <f t="shared" si="0"/>
        <v>0</v>
      </c>
    </row>
    <row r="21" spans="1:7" outlineLevel="1" x14ac:dyDescent="0.25">
      <c r="A21" s="98" t="s">
        <v>498</v>
      </c>
      <c r="B21" s="115" t="s">
        <v>94</v>
      </c>
      <c r="F21" s="112">
        <f t="shared" si="0"/>
        <v>0</v>
      </c>
    </row>
    <row r="22" spans="1:7" outlineLevel="1" x14ac:dyDescent="0.25">
      <c r="A22" s="98" t="s">
        <v>499</v>
      </c>
      <c r="B22" s="115" t="s">
        <v>94</v>
      </c>
      <c r="F22" s="112">
        <f t="shared" si="0"/>
        <v>0</v>
      </c>
    </row>
    <row r="23" spans="1:7" outlineLevel="1" x14ac:dyDescent="0.25">
      <c r="A23" s="98" t="s">
        <v>500</v>
      </c>
      <c r="B23" s="115" t="s">
        <v>94</v>
      </c>
      <c r="F23" s="112">
        <f t="shared" si="0"/>
        <v>0</v>
      </c>
    </row>
    <row r="24" spans="1:7" outlineLevel="1" x14ac:dyDescent="0.25">
      <c r="A24" s="98" t="s">
        <v>501</v>
      </c>
      <c r="B24" s="115" t="s">
        <v>94</v>
      </c>
      <c r="F24" s="112">
        <f t="shared" si="0"/>
        <v>0</v>
      </c>
    </row>
    <row r="25" spans="1:7" outlineLevel="1" x14ac:dyDescent="0.25">
      <c r="A25" s="98" t="s">
        <v>502</v>
      </c>
      <c r="B25" s="115" t="s">
        <v>94</v>
      </c>
      <c r="F25" s="112">
        <f t="shared" si="0"/>
        <v>0</v>
      </c>
    </row>
    <row r="26" spans="1:7" outlineLevel="1" x14ac:dyDescent="0.25">
      <c r="A26" s="98" t="s">
        <v>503</v>
      </c>
      <c r="B26" s="115" t="s">
        <v>94</v>
      </c>
      <c r="C26" s="94"/>
      <c r="D26" s="94"/>
      <c r="E26" s="94"/>
      <c r="F26" s="112">
        <f t="shared" si="0"/>
        <v>0</v>
      </c>
    </row>
    <row r="27" spans="1:7" ht="15" customHeight="1" x14ac:dyDescent="0.25">
      <c r="A27" s="109"/>
      <c r="B27" s="110" t="s">
        <v>504</v>
      </c>
      <c r="C27" s="109" t="s">
        <v>505</v>
      </c>
      <c r="D27" s="109" t="s">
        <v>506</v>
      </c>
      <c r="E27" s="116"/>
      <c r="F27" s="109" t="s">
        <v>507</v>
      </c>
      <c r="G27" s="111"/>
    </row>
    <row r="28" spans="1:7" x14ac:dyDescent="0.25">
      <c r="A28" s="98" t="s">
        <v>508</v>
      </c>
      <c r="B28" s="98" t="s">
        <v>509</v>
      </c>
      <c r="C28" s="455">
        <f>' D2. NTT Pool'!C9</f>
        <v>178770</v>
      </c>
      <c r="D28" s="98">
        <v>0</v>
      </c>
      <c r="F28" s="455">
        <f>SUM(C28:D28)</f>
        <v>178770</v>
      </c>
    </row>
    <row r="29" spans="1:7" outlineLevel="1" x14ac:dyDescent="0.25">
      <c r="A29" s="98" t="s">
        <v>510</v>
      </c>
      <c r="B29" s="117" t="s">
        <v>511</v>
      </c>
    </row>
    <row r="30" spans="1:7" outlineLevel="1" x14ac:dyDescent="0.25">
      <c r="A30" s="98" t="s">
        <v>512</v>
      </c>
      <c r="B30" s="117" t="s">
        <v>513</v>
      </c>
    </row>
    <row r="31" spans="1:7" outlineLevel="1" x14ac:dyDescent="0.25">
      <c r="A31" s="98" t="s">
        <v>514</v>
      </c>
      <c r="B31" s="117"/>
    </row>
    <row r="32" spans="1:7" outlineLevel="1" x14ac:dyDescent="0.25">
      <c r="A32" s="98" t="s">
        <v>515</v>
      </c>
      <c r="B32" s="117"/>
    </row>
    <row r="33" spans="1:7" outlineLevel="1" x14ac:dyDescent="0.25">
      <c r="A33" s="98" t="s">
        <v>516</v>
      </c>
      <c r="B33" s="117"/>
    </row>
    <row r="34" spans="1:7" outlineLevel="1" x14ac:dyDescent="0.25">
      <c r="A34" s="98" t="s">
        <v>517</v>
      </c>
      <c r="B34" s="117"/>
    </row>
    <row r="35" spans="1:7" ht="15" customHeight="1" x14ac:dyDescent="0.25">
      <c r="A35" s="109"/>
      <c r="B35" s="110" t="s">
        <v>518</v>
      </c>
      <c r="C35" s="109" t="s">
        <v>519</v>
      </c>
      <c r="D35" s="109" t="s">
        <v>520</v>
      </c>
      <c r="E35" s="116"/>
      <c r="F35" s="111" t="s">
        <v>485</v>
      </c>
      <c r="G35" s="111"/>
    </row>
    <row r="36" spans="1:7" x14ac:dyDescent="0.25">
      <c r="A36" s="98" t="s">
        <v>521</v>
      </c>
      <c r="B36" s="98" t="s">
        <v>522</v>
      </c>
      <c r="C36" s="456">
        <f>[1]HTT!$C$12/' D2. NTT Pool'!C8</f>
        <v>5.9350660415711468E-4</v>
      </c>
      <c r="D36" s="132">
        <v>0</v>
      </c>
      <c r="F36" s="456">
        <f>SUM(C36:D36)</f>
        <v>5.9350660415711468E-4</v>
      </c>
    </row>
    <row r="37" spans="1:7" outlineLevel="1" x14ac:dyDescent="0.25">
      <c r="A37" s="98" t="s">
        <v>523</v>
      </c>
      <c r="C37" s="132"/>
      <c r="D37" s="132"/>
      <c r="F37" s="132"/>
    </row>
    <row r="38" spans="1:7" outlineLevel="1" x14ac:dyDescent="0.25">
      <c r="A38" s="98" t="s">
        <v>524</v>
      </c>
      <c r="C38" s="132"/>
      <c r="D38" s="132"/>
      <c r="F38" s="132"/>
    </row>
    <row r="39" spans="1:7" outlineLevel="1" x14ac:dyDescent="0.25">
      <c r="A39" s="98" t="s">
        <v>525</v>
      </c>
      <c r="C39" s="132"/>
      <c r="D39" s="132"/>
      <c r="F39" s="132"/>
    </row>
    <row r="40" spans="1:7" outlineLevel="1" x14ac:dyDescent="0.25">
      <c r="A40" s="98" t="s">
        <v>526</v>
      </c>
      <c r="C40" s="132"/>
      <c r="D40" s="132"/>
      <c r="F40" s="132"/>
    </row>
    <row r="41" spans="1:7" outlineLevel="1" x14ac:dyDescent="0.25">
      <c r="A41" s="98" t="s">
        <v>527</v>
      </c>
      <c r="C41" s="132"/>
      <c r="D41" s="132"/>
      <c r="F41" s="132"/>
    </row>
    <row r="42" spans="1:7" outlineLevel="1" x14ac:dyDescent="0.25">
      <c r="A42" s="98" t="s">
        <v>528</v>
      </c>
      <c r="C42" s="132"/>
      <c r="D42" s="132"/>
      <c r="F42" s="132"/>
    </row>
    <row r="43" spans="1:7" ht="15" customHeight="1" x14ac:dyDescent="0.25">
      <c r="A43" s="109"/>
      <c r="B43" s="110" t="s">
        <v>529</v>
      </c>
      <c r="C43" s="109" t="s">
        <v>519</v>
      </c>
      <c r="D43" s="109" t="s">
        <v>520</v>
      </c>
      <c r="E43" s="116"/>
      <c r="F43" s="111" t="s">
        <v>485</v>
      </c>
      <c r="G43" s="111"/>
    </row>
    <row r="44" spans="1:7" x14ac:dyDescent="0.25">
      <c r="A44" s="98" t="s">
        <v>530</v>
      </c>
      <c r="B44" s="118" t="s">
        <v>531</v>
      </c>
      <c r="C44" s="467">
        <f>SUM(C45:C72)</f>
        <v>0</v>
      </c>
      <c r="D44" s="467">
        <f>SUM(D45:D72)</f>
        <v>0</v>
      </c>
      <c r="E44" s="456"/>
      <c r="F44" s="467">
        <f>SUM(F45:F72)</f>
        <v>0</v>
      </c>
      <c r="G44" s="98"/>
    </row>
    <row r="45" spans="1:7" x14ac:dyDescent="0.25">
      <c r="A45" s="98" t="s">
        <v>532</v>
      </c>
      <c r="B45" s="98" t="s">
        <v>533</v>
      </c>
      <c r="C45" s="456">
        <v>0</v>
      </c>
      <c r="D45" s="456">
        <v>0</v>
      </c>
      <c r="E45" s="456"/>
      <c r="F45" s="456">
        <f>SUM(C45:D45)</f>
        <v>0</v>
      </c>
      <c r="G45" s="98"/>
    </row>
    <row r="46" spans="1:7" x14ac:dyDescent="0.25">
      <c r="A46" s="98" t="s">
        <v>534</v>
      </c>
      <c r="B46" s="98" t="s">
        <v>535</v>
      </c>
      <c r="C46" s="456">
        <v>0</v>
      </c>
      <c r="D46" s="456">
        <v>0</v>
      </c>
      <c r="E46" s="456"/>
      <c r="F46" s="456">
        <f t="shared" ref="F46:F72" si="1">SUM(C46:D46)</f>
        <v>0</v>
      </c>
      <c r="G46" s="98"/>
    </row>
    <row r="47" spans="1:7" x14ac:dyDescent="0.25">
      <c r="A47" s="98" t="s">
        <v>536</v>
      </c>
      <c r="B47" s="98" t="s">
        <v>537</v>
      </c>
      <c r="C47" s="456">
        <v>0</v>
      </c>
      <c r="D47" s="456">
        <v>0</v>
      </c>
      <c r="E47" s="456"/>
      <c r="F47" s="456">
        <f t="shared" si="1"/>
        <v>0</v>
      </c>
      <c r="G47" s="98"/>
    </row>
    <row r="48" spans="1:7" x14ac:dyDescent="0.25">
      <c r="A48" s="98" t="s">
        <v>538</v>
      </c>
      <c r="B48" s="98" t="s">
        <v>539</v>
      </c>
      <c r="C48" s="456">
        <v>0</v>
      </c>
      <c r="D48" s="456">
        <v>0</v>
      </c>
      <c r="E48" s="456"/>
      <c r="F48" s="456">
        <f t="shared" si="1"/>
        <v>0</v>
      </c>
      <c r="G48" s="98"/>
    </row>
    <row r="49" spans="1:7" x14ac:dyDescent="0.25">
      <c r="A49" s="98" t="s">
        <v>540</v>
      </c>
      <c r="B49" s="98" t="s">
        <v>541</v>
      </c>
      <c r="C49" s="456">
        <v>0</v>
      </c>
      <c r="D49" s="456">
        <v>0</v>
      </c>
      <c r="E49" s="456"/>
      <c r="F49" s="456">
        <f t="shared" si="1"/>
        <v>0</v>
      </c>
      <c r="G49" s="98"/>
    </row>
    <row r="50" spans="1:7" x14ac:dyDescent="0.25">
      <c r="A50" s="98" t="s">
        <v>542</v>
      </c>
      <c r="B50" s="98" t="s">
        <v>543</v>
      </c>
      <c r="C50" s="456">
        <v>0</v>
      </c>
      <c r="D50" s="456">
        <v>0</v>
      </c>
      <c r="E50" s="456"/>
      <c r="F50" s="456">
        <f t="shared" si="1"/>
        <v>0</v>
      </c>
      <c r="G50" s="98"/>
    </row>
    <row r="51" spans="1:7" x14ac:dyDescent="0.25">
      <c r="A51" s="98" t="s">
        <v>544</v>
      </c>
      <c r="B51" s="98" t="s">
        <v>545</v>
      </c>
      <c r="C51" s="456">
        <v>0</v>
      </c>
      <c r="D51" s="456">
        <v>0</v>
      </c>
      <c r="E51" s="456"/>
      <c r="F51" s="456">
        <f t="shared" si="1"/>
        <v>0</v>
      </c>
      <c r="G51" s="98"/>
    </row>
    <row r="52" spans="1:7" x14ac:dyDescent="0.25">
      <c r="A52" s="98" t="s">
        <v>546</v>
      </c>
      <c r="B52" s="98" t="s">
        <v>547</v>
      </c>
      <c r="C52" s="456">
        <v>0</v>
      </c>
      <c r="D52" s="456">
        <v>0</v>
      </c>
      <c r="E52" s="456"/>
      <c r="F52" s="456">
        <f t="shared" si="1"/>
        <v>0</v>
      </c>
      <c r="G52" s="98"/>
    </row>
    <row r="53" spans="1:7" x14ac:dyDescent="0.25">
      <c r="A53" s="98" t="s">
        <v>548</v>
      </c>
      <c r="B53" s="98" t="s">
        <v>549</v>
      </c>
      <c r="C53" s="456">
        <v>0</v>
      </c>
      <c r="D53" s="456">
        <v>0</v>
      </c>
      <c r="E53" s="456"/>
      <c r="F53" s="456">
        <f t="shared" si="1"/>
        <v>0</v>
      </c>
      <c r="G53" s="98"/>
    </row>
    <row r="54" spans="1:7" x14ac:dyDescent="0.25">
      <c r="A54" s="98" t="s">
        <v>550</v>
      </c>
      <c r="B54" s="98" t="s">
        <v>551</v>
      </c>
      <c r="C54" s="456">
        <v>0</v>
      </c>
      <c r="D54" s="456">
        <v>0</v>
      </c>
      <c r="E54" s="456"/>
      <c r="F54" s="456">
        <f t="shared" si="1"/>
        <v>0</v>
      </c>
      <c r="G54" s="98"/>
    </row>
    <row r="55" spans="1:7" x14ac:dyDescent="0.25">
      <c r="A55" s="98" t="s">
        <v>552</v>
      </c>
      <c r="B55" s="98" t="s">
        <v>553</v>
      </c>
      <c r="C55" s="456">
        <v>0</v>
      </c>
      <c r="D55" s="456">
        <v>0</v>
      </c>
      <c r="E55" s="456"/>
      <c r="F55" s="456">
        <f t="shared" si="1"/>
        <v>0</v>
      </c>
      <c r="G55" s="98"/>
    </row>
    <row r="56" spans="1:7" x14ac:dyDescent="0.25">
      <c r="A56" s="98" t="s">
        <v>554</v>
      </c>
      <c r="B56" s="98" t="s">
        <v>555</v>
      </c>
      <c r="C56" s="456">
        <v>0</v>
      </c>
      <c r="D56" s="456">
        <v>0</v>
      </c>
      <c r="E56" s="456"/>
      <c r="F56" s="456">
        <f t="shared" si="1"/>
        <v>0</v>
      </c>
      <c r="G56" s="98"/>
    </row>
    <row r="57" spans="1:7" x14ac:dyDescent="0.25">
      <c r="A57" s="98" t="s">
        <v>556</v>
      </c>
      <c r="B57" s="98" t="s">
        <v>557</v>
      </c>
      <c r="C57" s="456">
        <v>0</v>
      </c>
      <c r="D57" s="456">
        <v>0</v>
      </c>
      <c r="E57" s="456"/>
      <c r="F57" s="456">
        <f t="shared" si="1"/>
        <v>0</v>
      </c>
      <c r="G57" s="98"/>
    </row>
    <row r="58" spans="1:7" x14ac:dyDescent="0.25">
      <c r="A58" s="98" t="s">
        <v>558</v>
      </c>
      <c r="B58" s="98" t="s">
        <v>559</v>
      </c>
      <c r="C58" s="456">
        <v>0</v>
      </c>
      <c r="D58" s="456">
        <v>0</v>
      </c>
      <c r="E58" s="456"/>
      <c r="F58" s="456">
        <f t="shared" si="1"/>
        <v>0</v>
      </c>
      <c r="G58" s="98"/>
    </row>
    <row r="59" spans="1:7" x14ac:dyDescent="0.25">
      <c r="A59" s="98" t="s">
        <v>560</v>
      </c>
      <c r="B59" s="98" t="s">
        <v>561</v>
      </c>
      <c r="C59" s="456">
        <v>0</v>
      </c>
      <c r="D59" s="456">
        <v>0</v>
      </c>
      <c r="E59" s="456"/>
      <c r="F59" s="456">
        <f t="shared" si="1"/>
        <v>0</v>
      </c>
      <c r="G59" s="98"/>
    </row>
    <row r="60" spans="1:7" x14ac:dyDescent="0.25">
      <c r="A60" s="98" t="s">
        <v>562</v>
      </c>
      <c r="B60" s="98" t="s">
        <v>3</v>
      </c>
      <c r="C60" s="456">
        <v>0</v>
      </c>
      <c r="D60" s="456">
        <v>0</v>
      </c>
      <c r="E60" s="456"/>
      <c r="F60" s="456">
        <f t="shared" si="1"/>
        <v>0</v>
      </c>
      <c r="G60" s="98"/>
    </row>
    <row r="61" spans="1:7" x14ac:dyDescent="0.25">
      <c r="A61" s="98" t="s">
        <v>563</v>
      </c>
      <c r="B61" s="98" t="s">
        <v>564</v>
      </c>
      <c r="C61" s="456">
        <v>0</v>
      </c>
      <c r="D61" s="456">
        <v>0</v>
      </c>
      <c r="E61" s="456"/>
      <c r="F61" s="456">
        <f t="shared" si="1"/>
        <v>0</v>
      </c>
      <c r="G61" s="98"/>
    </row>
    <row r="62" spans="1:7" x14ac:dyDescent="0.25">
      <c r="A62" s="98" t="s">
        <v>565</v>
      </c>
      <c r="B62" s="98" t="s">
        <v>566</v>
      </c>
      <c r="C62" s="456">
        <v>0</v>
      </c>
      <c r="D62" s="456">
        <v>0</v>
      </c>
      <c r="E62" s="456"/>
      <c r="F62" s="456">
        <f t="shared" si="1"/>
        <v>0</v>
      </c>
      <c r="G62" s="98"/>
    </row>
    <row r="63" spans="1:7" x14ac:dyDescent="0.25">
      <c r="A63" s="98" t="s">
        <v>567</v>
      </c>
      <c r="B63" s="98" t="s">
        <v>568</v>
      </c>
      <c r="C63" s="456">
        <v>0</v>
      </c>
      <c r="D63" s="456">
        <v>0</v>
      </c>
      <c r="E63" s="456"/>
      <c r="F63" s="456">
        <f t="shared" si="1"/>
        <v>0</v>
      </c>
      <c r="G63" s="98"/>
    </row>
    <row r="64" spans="1:7" x14ac:dyDescent="0.25">
      <c r="A64" s="98" t="s">
        <v>569</v>
      </c>
      <c r="B64" s="98" t="s">
        <v>570</v>
      </c>
      <c r="C64" s="456">
        <v>0</v>
      </c>
      <c r="D64" s="456">
        <v>0</v>
      </c>
      <c r="E64" s="456"/>
      <c r="F64" s="456">
        <f t="shared" si="1"/>
        <v>0</v>
      </c>
      <c r="G64" s="98"/>
    </row>
    <row r="65" spans="1:7" x14ac:dyDescent="0.25">
      <c r="A65" s="98" t="s">
        <v>571</v>
      </c>
      <c r="B65" s="98" t="s">
        <v>572</v>
      </c>
      <c r="C65" s="456">
        <v>0</v>
      </c>
      <c r="D65" s="456">
        <v>0</v>
      </c>
      <c r="E65" s="456"/>
      <c r="F65" s="456">
        <f t="shared" si="1"/>
        <v>0</v>
      </c>
      <c r="G65" s="98"/>
    </row>
    <row r="66" spans="1:7" x14ac:dyDescent="0.25">
      <c r="A66" s="98" t="s">
        <v>573</v>
      </c>
      <c r="B66" s="98" t="s">
        <v>574</v>
      </c>
      <c r="C66" s="456">
        <v>0</v>
      </c>
      <c r="D66" s="456">
        <v>0</v>
      </c>
      <c r="E66" s="456"/>
      <c r="F66" s="456">
        <f t="shared" si="1"/>
        <v>0</v>
      </c>
      <c r="G66" s="98"/>
    </row>
    <row r="67" spans="1:7" x14ac:dyDescent="0.25">
      <c r="A67" s="98" t="s">
        <v>575</v>
      </c>
      <c r="B67" s="98" t="s">
        <v>576</v>
      </c>
      <c r="C67" s="456">
        <v>0</v>
      </c>
      <c r="D67" s="456">
        <v>0</v>
      </c>
      <c r="E67" s="456"/>
      <c r="F67" s="456">
        <f t="shared" si="1"/>
        <v>0</v>
      </c>
      <c r="G67" s="98"/>
    </row>
    <row r="68" spans="1:7" x14ac:dyDescent="0.25">
      <c r="A68" s="98" t="s">
        <v>577</v>
      </c>
      <c r="B68" s="98" t="s">
        <v>578</v>
      </c>
      <c r="C68" s="456">
        <v>0</v>
      </c>
      <c r="D68" s="456">
        <v>0</v>
      </c>
      <c r="E68" s="456"/>
      <c r="F68" s="456">
        <f t="shared" si="1"/>
        <v>0</v>
      </c>
      <c r="G68" s="98"/>
    </row>
    <row r="69" spans="1:7" x14ac:dyDescent="0.25">
      <c r="A69" s="98" t="s">
        <v>579</v>
      </c>
      <c r="B69" s="98" t="s">
        <v>580</v>
      </c>
      <c r="C69" s="456">
        <v>0</v>
      </c>
      <c r="D69" s="456">
        <v>0</v>
      </c>
      <c r="E69" s="456"/>
      <c r="F69" s="456">
        <f t="shared" si="1"/>
        <v>0</v>
      </c>
      <c r="G69" s="98"/>
    </row>
    <row r="70" spans="1:7" x14ac:dyDescent="0.25">
      <c r="A70" s="98" t="s">
        <v>581</v>
      </c>
      <c r="B70" s="98" t="s">
        <v>582</v>
      </c>
      <c r="C70" s="456">
        <v>0</v>
      </c>
      <c r="D70" s="456">
        <v>0</v>
      </c>
      <c r="E70" s="456"/>
      <c r="F70" s="456">
        <f t="shared" si="1"/>
        <v>0</v>
      </c>
      <c r="G70" s="98"/>
    </row>
    <row r="71" spans="1:7" x14ac:dyDescent="0.25">
      <c r="A71" s="98" t="s">
        <v>583</v>
      </c>
      <c r="B71" s="98" t="s">
        <v>6</v>
      </c>
      <c r="C71" s="456">
        <v>0</v>
      </c>
      <c r="D71" s="456">
        <v>0</v>
      </c>
      <c r="E71" s="456"/>
      <c r="F71" s="456">
        <f t="shared" si="1"/>
        <v>0</v>
      </c>
      <c r="G71" s="98"/>
    </row>
    <row r="72" spans="1:7" x14ac:dyDescent="0.25">
      <c r="A72" s="98" t="s">
        <v>584</v>
      </c>
      <c r="B72" s="98" t="s">
        <v>585</v>
      </c>
      <c r="C72" s="456">
        <v>0</v>
      </c>
      <c r="D72" s="456">
        <v>0</v>
      </c>
      <c r="E72" s="456"/>
      <c r="F72" s="456">
        <f t="shared" si="1"/>
        <v>0</v>
      </c>
      <c r="G72" s="98"/>
    </row>
    <row r="73" spans="1:7" x14ac:dyDescent="0.25">
      <c r="A73" s="98" t="s">
        <v>586</v>
      </c>
      <c r="B73" s="118" t="s">
        <v>272</v>
      </c>
      <c r="C73" s="467">
        <f>SUM(C74:C76)</f>
        <v>0</v>
      </c>
      <c r="D73" s="467">
        <f>SUM(D74:D76)</f>
        <v>0</v>
      </c>
      <c r="E73" s="456"/>
      <c r="F73" s="467">
        <f>SUM(F74:F76)</f>
        <v>0</v>
      </c>
      <c r="G73" s="98"/>
    </row>
    <row r="74" spans="1:7" x14ac:dyDescent="0.25">
      <c r="A74" s="98" t="s">
        <v>587</v>
      </c>
      <c r="B74" s="98" t="s">
        <v>588</v>
      </c>
      <c r="C74" s="456">
        <v>0</v>
      </c>
      <c r="D74" s="456">
        <v>0</v>
      </c>
      <c r="E74" s="456"/>
      <c r="F74" s="456">
        <f>SUM(C74:D74)</f>
        <v>0</v>
      </c>
      <c r="G74" s="98"/>
    </row>
    <row r="75" spans="1:7" x14ac:dyDescent="0.25">
      <c r="A75" s="98" t="s">
        <v>589</v>
      </c>
      <c r="B75" s="98" t="s">
        <v>590</v>
      </c>
      <c r="C75" s="456">
        <v>0</v>
      </c>
      <c r="D75" s="456">
        <v>0</v>
      </c>
      <c r="E75" s="456"/>
      <c r="F75" s="456">
        <f t="shared" ref="F75:F87" si="2">SUM(C75:D75)</f>
        <v>0</v>
      </c>
      <c r="G75" s="98"/>
    </row>
    <row r="76" spans="1:7" x14ac:dyDescent="0.25">
      <c r="A76" s="98" t="s">
        <v>1181</v>
      </c>
      <c r="B76" s="98" t="s">
        <v>2</v>
      </c>
      <c r="C76" s="456">
        <v>0</v>
      </c>
      <c r="D76" s="456">
        <v>0</v>
      </c>
      <c r="E76" s="456"/>
      <c r="F76" s="456">
        <f t="shared" si="2"/>
        <v>0</v>
      </c>
      <c r="G76" s="98"/>
    </row>
    <row r="77" spans="1:7" x14ac:dyDescent="0.25">
      <c r="A77" s="98" t="s">
        <v>591</v>
      </c>
      <c r="B77" s="118" t="s">
        <v>90</v>
      </c>
      <c r="C77" s="467">
        <f>SUM(C78:C87)</f>
        <v>1</v>
      </c>
      <c r="D77" s="467">
        <f>SUM(D78:D87)</f>
        <v>0</v>
      </c>
      <c r="E77" s="456"/>
      <c r="F77" s="467">
        <f>SUM(F78:F87)</f>
        <v>1</v>
      </c>
      <c r="G77" s="98"/>
    </row>
    <row r="78" spans="1:7" x14ac:dyDescent="0.25">
      <c r="A78" s="98" t="s">
        <v>592</v>
      </c>
      <c r="B78" s="119" t="s">
        <v>274</v>
      </c>
      <c r="C78" s="456">
        <v>0</v>
      </c>
      <c r="D78" s="456">
        <v>0</v>
      </c>
      <c r="E78" s="456"/>
      <c r="F78" s="456">
        <f t="shared" si="2"/>
        <v>0</v>
      </c>
      <c r="G78" s="98"/>
    </row>
    <row r="79" spans="1:7" x14ac:dyDescent="0.25">
      <c r="A79" s="98" t="s">
        <v>593</v>
      </c>
      <c r="B79" s="119" t="s">
        <v>276</v>
      </c>
      <c r="C79" s="456">
        <v>0</v>
      </c>
      <c r="D79" s="456">
        <v>0</v>
      </c>
      <c r="E79" s="456"/>
      <c r="F79" s="456">
        <f t="shared" si="2"/>
        <v>0</v>
      </c>
      <c r="G79" s="98"/>
    </row>
    <row r="80" spans="1:7" x14ac:dyDescent="0.25">
      <c r="A80" s="98" t="s">
        <v>594</v>
      </c>
      <c r="B80" s="119" t="s">
        <v>278</v>
      </c>
      <c r="C80" s="456">
        <v>0</v>
      </c>
      <c r="D80" s="456">
        <v>0</v>
      </c>
      <c r="E80" s="456"/>
      <c r="F80" s="456">
        <f t="shared" si="2"/>
        <v>0</v>
      </c>
      <c r="G80" s="98"/>
    </row>
    <row r="81" spans="1:7" x14ac:dyDescent="0.25">
      <c r="A81" s="98" t="s">
        <v>595</v>
      </c>
      <c r="B81" s="119" t="s">
        <v>12</v>
      </c>
      <c r="C81" s="456">
        <v>1</v>
      </c>
      <c r="D81" s="456">
        <v>0</v>
      </c>
      <c r="E81" s="456"/>
      <c r="F81" s="456">
        <f t="shared" si="2"/>
        <v>1</v>
      </c>
      <c r="G81" s="98"/>
    </row>
    <row r="82" spans="1:7" x14ac:dyDescent="0.25">
      <c r="A82" s="98" t="s">
        <v>596</v>
      </c>
      <c r="B82" s="119" t="s">
        <v>281</v>
      </c>
      <c r="C82" s="456">
        <v>0</v>
      </c>
      <c r="D82" s="456">
        <v>0</v>
      </c>
      <c r="E82" s="456"/>
      <c r="F82" s="456">
        <f t="shared" si="2"/>
        <v>0</v>
      </c>
      <c r="G82" s="98"/>
    </row>
    <row r="83" spans="1:7" x14ac:dyDescent="0.25">
      <c r="A83" s="98" t="s">
        <v>597</v>
      </c>
      <c r="B83" s="119" t="s">
        <v>283</v>
      </c>
      <c r="C83" s="456">
        <v>0</v>
      </c>
      <c r="D83" s="456">
        <v>0</v>
      </c>
      <c r="E83" s="456"/>
      <c r="F83" s="456">
        <f t="shared" si="2"/>
        <v>0</v>
      </c>
      <c r="G83" s="98"/>
    </row>
    <row r="84" spans="1:7" x14ac:dyDescent="0.25">
      <c r="A84" s="98" t="s">
        <v>598</v>
      </c>
      <c r="B84" s="119" t="s">
        <v>285</v>
      </c>
      <c r="C84" s="456">
        <v>0</v>
      </c>
      <c r="D84" s="456">
        <v>0</v>
      </c>
      <c r="E84" s="456"/>
      <c r="F84" s="456">
        <f t="shared" si="2"/>
        <v>0</v>
      </c>
      <c r="G84" s="98"/>
    </row>
    <row r="85" spans="1:7" x14ac:dyDescent="0.25">
      <c r="A85" s="98" t="s">
        <v>599</v>
      </c>
      <c r="B85" s="119" t="s">
        <v>287</v>
      </c>
      <c r="C85" s="456">
        <v>0</v>
      </c>
      <c r="D85" s="456">
        <v>0</v>
      </c>
      <c r="E85" s="456"/>
      <c r="F85" s="456">
        <f t="shared" si="2"/>
        <v>0</v>
      </c>
      <c r="G85" s="98"/>
    </row>
    <row r="86" spans="1:7" x14ac:dyDescent="0.25">
      <c r="A86" s="98" t="s">
        <v>600</v>
      </c>
      <c r="B86" s="119" t="s">
        <v>289</v>
      </c>
      <c r="C86" s="456">
        <v>0</v>
      </c>
      <c r="D86" s="456">
        <v>0</v>
      </c>
      <c r="E86" s="456"/>
      <c r="F86" s="456">
        <f t="shared" si="2"/>
        <v>0</v>
      </c>
      <c r="G86" s="98"/>
    </row>
    <row r="87" spans="1:7" x14ac:dyDescent="0.25">
      <c r="A87" s="98" t="s">
        <v>601</v>
      </c>
      <c r="B87" s="119" t="s">
        <v>90</v>
      </c>
      <c r="C87" s="456">
        <v>0</v>
      </c>
      <c r="D87" s="456">
        <v>0</v>
      </c>
      <c r="E87" s="456"/>
      <c r="F87" s="456">
        <f t="shared" si="2"/>
        <v>0</v>
      </c>
      <c r="G87" s="98"/>
    </row>
    <row r="88" spans="1:7" outlineLevel="1" x14ac:dyDescent="0.25">
      <c r="A88" s="98" t="s">
        <v>602</v>
      </c>
      <c r="B88" s="115" t="s">
        <v>94</v>
      </c>
      <c r="C88" s="132"/>
      <c r="D88" s="132"/>
      <c r="E88" s="132"/>
      <c r="F88" s="132"/>
      <c r="G88" s="98"/>
    </row>
    <row r="89" spans="1:7" outlineLevel="1" x14ac:dyDescent="0.25">
      <c r="A89" s="98" t="s">
        <v>603</v>
      </c>
      <c r="B89" s="115" t="s">
        <v>94</v>
      </c>
      <c r="C89" s="132"/>
      <c r="D89" s="132"/>
      <c r="E89" s="132"/>
      <c r="F89" s="132"/>
      <c r="G89" s="98"/>
    </row>
    <row r="90" spans="1:7" outlineLevel="1" x14ac:dyDescent="0.25">
      <c r="A90" s="98" t="s">
        <v>604</v>
      </c>
      <c r="B90" s="115" t="s">
        <v>94</v>
      </c>
      <c r="C90" s="132"/>
      <c r="D90" s="132"/>
      <c r="E90" s="132"/>
      <c r="F90" s="132"/>
      <c r="G90" s="98"/>
    </row>
    <row r="91" spans="1:7" outlineLevel="1" x14ac:dyDescent="0.25">
      <c r="A91" s="98" t="s">
        <v>605</v>
      </c>
      <c r="B91" s="115" t="s">
        <v>94</v>
      </c>
      <c r="C91" s="132"/>
      <c r="D91" s="132"/>
      <c r="E91" s="132"/>
      <c r="F91" s="132"/>
      <c r="G91" s="98"/>
    </row>
    <row r="92" spans="1:7" outlineLevel="1" x14ac:dyDescent="0.25">
      <c r="A92" s="98" t="s">
        <v>606</v>
      </c>
      <c r="B92" s="115" t="s">
        <v>94</v>
      </c>
      <c r="C92" s="132"/>
      <c r="D92" s="132"/>
      <c r="E92" s="132"/>
      <c r="F92" s="132"/>
      <c r="G92" s="98"/>
    </row>
    <row r="93" spans="1:7" outlineLevel="1" x14ac:dyDescent="0.25">
      <c r="A93" s="98" t="s">
        <v>607</v>
      </c>
      <c r="B93" s="115" t="s">
        <v>94</v>
      </c>
      <c r="C93" s="132"/>
      <c r="D93" s="132"/>
      <c r="E93" s="132"/>
      <c r="F93" s="132"/>
      <c r="G93" s="98"/>
    </row>
    <row r="94" spans="1:7" outlineLevel="1" x14ac:dyDescent="0.25">
      <c r="A94" s="98" t="s">
        <v>608</v>
      </c>
      <c r="B94" s="115" t="s">
        <v>94</v>
      </c>
      <c r="C94" s="132"/>
      <c r="D94" s="132"/>
      <c r="E94" s="132"/>
      <c r="F94" s="132"/>
      <c r="G94" s="98"/>
    </row>
    <row r="95" spans="1:7" outlineLevel="1" x14ac:dyDescent="0.25">
      <c r="A95" s="98" t="s">
        <v>609</v>
      </c>
      <c r="B95" s="115" t="s">
        <v>94</v>
      </c>
      <c r="C95" s="132"/>
      <c r="D95" s="132"/>
      <c r="E95" s="132"/>
      <c r="F95" s="132"/>
      <c r="G95" s="98"/>
    </row>
    <row r="96" spans="1:7" outlineLevel="1" x14ac:dyDescent="0.25">
      <c r="A96" s="98" t="s">
        <v>610</v>
      </c>
      <c r="B96" s="115" t="s">
        <v>94</v>
      </c>
      <c r="C96" s="132"/>
      <c r="D96" s="132"/>
      <c r="E96" s="132"/>
      <c r="F96" s="132"/>
      <c r="G96" s="98"/>
    </row>
    <row r="97" spans="1:7" outlineLevel="1" x14ac:dyDescent="0.25">
      <c r="A97" s="98" t="s">
        <v>611</v>
      </c>
      <c r="B97" s="115" t="s">
        <v>94</v>
      </c>
      <c r="C97" s="132"/>
      <c r="D97" s="132"/>
      <c r="E97" s="132"/>
      <c r="F97" s="132"/>
      <c r="G97" s="98"/>
    </row>
    <row r="98" spans="1:7" ht="15" customHeight="1" x14ac:dyDescent="0.25">
      <c r="A98" s="109"/>
      <c r="B98" s="110" t="s">
        <v>612</v>
      </c>
      <c r="C98" s="109" t="s">
        <v>519</v>
      </c>
      <c r="D98" s="109" t="s">
        <v>520</v>
      </c>
      <c r="E98" s="116"/>
      <c r="F98" s="111" t="s">
        <v>485</v>
      </c>
      <c r="G98" s="111"/>
    </row>
    <row r="99" spans="1:7" x14ac:dyDescent="0.25">
      <c r="A99" s="98" t="s">
        <v>613</v>
      </c>
      <c r="B99" s="119" t="str">
        <f>' D2. NTT Pool'!A39</f>
        <v>Alberta</v>
      </c>
      <c r="C99" s="456">
        <f>VLOOKUP($B99,' D2. NTT Pool'!$A$39:I52,9,FALSE)</f>
        <v>0.12802557489666419</v>
      </c>
      <c r="D99" s="456">
        <v>0</v>
      </c>
      <c r="E99" s="132"/>
      <c r="F99" s="456">
        <f>SUM(C99:D99)</f>
        <v>0.12802557489666419</v>
      </c>
      <c r="G99" s="98"/>
    </row>
    <row r="100" spans="1:7" x14ac:dyDescent="0.25">
      <c r="A100" s="98" t="s">
        <v>615</v>
      </c>
      <c r="B100" s="119" t="str">
        <f>' D2. NTT Pool'!A40</f>
        <v>British Columbia</v>
      </c>
      <c r="C100" s="456">
        <f>VLOOKUP($B100,' D2. NTT Pool'!$A$39:I53,9,FALSE)</f>
        <v>0.17984560325311616</v>
      </c>
      <c r="D100" s="456">
        <v>0</v>
      </c>
      <c r="E100" s="132"/>
      <c r="F100" s="456">
        <f t="shared" ref="F100:F111" si="3">SUM(C100:D100)</f>
        <v>0.17984560325311616</v>
      </c>
      <c r="G100" s="98"/>
    </row>
    <row r="101" spans="1:7" x14ac:dyDescent="0.25">
      <c r="A101" s="98" t="s">
        <v>616</v>
      </c>
      <c r="B101" s="119" t="str">
        <f>' D2. NTT Pool'!A41</f>
        <v>Manitoba</v>
      </c>
      <c r="C101" s="456">
        <f>VLOOKUP($B101,' D2. NTT Pool'!$A$39:I54,9,FALSE)</f>
        <v>1.2832191190982131E-2</v>
      </c>
      <c r="D101" s="456">
        <v>0</v>
      </c>
      <c r="E101" s="132"/>
      <c r="F101" s="456">
        <f t="shared" si="3"/>
        <v>1.2832191190982131E-2</v>
      </c>
      <c r="G101" s="98"/>
    </row>
    <row r="102" spans="1:7" x14ac:dyDescent="0.25">
      <c r="A102" s="98" t="s">
        <v>617</v>
      </c>
      <c r="B102" s="119" t="str">
        <f>' D2. NTT Pool'!A42</f>
        <v>New Brunswick</v>
      </c>
      <c r="C102" s="456">
        <f>VLOOKUP($B102,' D2. NTT Pool'!$A$39:I55,9,FALSE)</f>
        <v>1.2191209366507121E-2</v>
      </c>
      <c r="D102" s="456">
        <v>0</v>
      </c>
      <c r="E102" s="132"/>
      <c r="F102" s="456">
        <f t="shared" si="3"/>
        <v>1.2191209366507121E-2</v>
      </c>
      <c r="G102" s="98"/>
    </row>
    <row r="103" spans="1:7" x14ac:dyDescent="0.25">
      <c r="A103" s="98" t="s">
        <v>618</v>
      </c>
      <c r="B103" s="119" t="str">
        <f>' D2. NTT Pool'!A43</f>
        <v>Newfoundland</v>
      </c>
      <c r="C103" s="456">
        <f>VLOOKUP($B103,' D2. NTT Pool'!$A$39:I56,9,FALSE)</f>
        <v>1.7713942973911458E-2</v>
      </c>
      <c r="D103" s="456">
        <v>0</v>
      </c>
      <c r="E103" s="132"/>
      <c r="F103" s="456">
        <f t="shared" si="3"/>
        <v>1.7713942973911458E-2</v>
      </c>
      <c r="G103" s="98"/>
    </row>
    <row r="104" spans="1:7" x14ac:dyDescent="0.25">
      <c r="A104" s="98" t="s">
        <v>619</v>
      </c>
      <c r="B104" s="119" t="str">
        <f>' D2. NTT Pool'!A44</f>
        <v>Northwest Territories</v>
      </c>
      <c r="C104" s="456">
        <f>VLOOKUP($B104,' D2. NTT Pool'!$A$39:I57,9,FALSE)</f>
        <v>2.8369770492373057E-4</v>
      </c>
      <c r="D104" s="456">
        <v>0</v>
      </c>
      <c r="E104" s="132"/>
      <c r="F104" s="456">
        <f t="shared" si="3"/>
        <v>2.8369770492373057E-4</v>
      </c>
      <c r="G104" s="98"/>
    </row>
    <row r="105" spans="1:7" x14ac:dyDescent="0.25">
      <c r="A105" s="98" t="s">
        <v>620</v>
      </c>
      <c r="B105" s="119" t="str">
        <f>' D2. NTT Pool'!A45</f>
        <v>Nova Scotia</v>
      </c>
      <c r="C105" s="456">
        <f>VLOOKUP($B105,' D2. NTT Pool'!$A$39:I58,9,FALSE)</f>
        <v>2.3139792971109522E-2</v>
      </c>
      <c r="D105" s="456">
        <v>0</v>
      </c>
      <c r="E105" s="132"/>
      <c r="F105" s="456">
        <f t="shared" si="3"/>
        <v>2.3139792971109522E-2</v>
      </c>
      <c r="G105" s="98"/>
    </row>
    <row r="106" spans="1:7" x14ac:dyDescent="0.25">
      <c r="A106" s="98" t="s">
        <v>621</v>
      </c>
      <c r="B106" s="119" t="str">
        <f>' D2. NTT Pool'!A46</f>
        <v>Nunavut</v>
      </c>
      <c r="C106" s="456">
        <f>VLOOKUP($B106,' D2. NTT Pool'!$A$39:I59,9,FALSE)</f>
        <v>0</v>
      </c>
      <c r="D106" s="456">
        <v>0</v>
      </c>
      <c r="E106" s="132"/>
      <c r="F106" s="456">
        <f t="shared" si="3"/>
        <v>0</v>
      </c>
      <c r="G106" s="98"/>
    </row>
    <row r="107" spans="1:7" x14ac:dyDescent="0.25">
      <c r="A107" s="98" t="s">
        <v>622</v>
      </c>
      <c r="B107" s="119" t="str">
        <f>' D2. NTT Pool'!A47</f>
        <v>Ontario</v>
      </c>
      <c r="C107" s="456">
        <f>VLOOKUP($B107,' D2. NTT Pool'!$A$39:I60,9,FALSE)</f>
        <v>0.51632681831742866</v>
      </c>
      <c r="D107" s="456">
        <v>0</v>
      </c>
      <c r="E107" s="132"/>
      <c r="F107" s="456">
        <f t="shared" si="3"/>
        <v>0.51632681831742866</v>
      </c>
      <c r="G107" s="98"/>
    </row>
    <row r="108" spans="1:7" x14ac:dyDescent="0.25">
      <c r="A108" s="98" t="s">
        <v>623</v>
      </c>
      <c r="B108" s="119" t="str">
        <f>' D2. NTT Pool'!A48</f>
        <v>Prince Edward Island</v>
      </c>
      <c r="C108" s="456">
        <f>VLOOKUP($B108,' D2. NTT Pool'!$A$39:I61,9,FALSE)</f>
        <v>2.6590599521183786E-3</v>
      </c>
      <c r="D108" s="456">
        <v>0</v>
      </c>
      <c r="E108" s="132"/>
      <c r="F108" s="456">
        <f t="shared" si="3"/>
        <v>2.6590599521183786E-3</v>
      </c>
      <c r="G108" s="98"/>
    </row>
    <row r="109" spans="1:7" x14ac:dyDescent="0.25">
      <c r="A109" s="98" t="s">
        <v>624</v>
      </c>
      <c r="B109" s="119" t="str">
        <f>' D2. NTT Pool'!A49</f>
        <v>Quebec</v>
      </c>
      <c r="C109" s="456">
        <f>VLOOKUP($B109,' D2. NTT Pool'!$A$39:I62,9,FALSE)</f>
        <v>7.908367954073578E-2</v>
      </c>
      <c r="D109" s="456">
        <v>0</v>
      </c>
      <c r="E109" s="132"/>
      <c r="F109" s="456">
        <f t="shared" si="3"/>
        <v>7.908367954073578E-2</v>
      </c>
      <c r="G109" s="98"/>
    </row>
    <row r="110" spans="1:7" x14ac:dyDescent="0.25">
      <c r="A110" s="98" t="s">
        <v>625</v>
      </c>
      <c r="B110" s="119" t="str">
        <f>' D2. NTT Pool'!A50</f>
        <v>Saskatchewan</v>
      </c>
      <c r="C110" s="456">
        <f>VLOOKUP($B110,' D2. NTT Pool'!$A$39:I63,9,FALSE)</f>
        <v>2.6264222537341262E-2</v>
      </c>
      <c r="D110" s="456">
        <v>0</v>
      </c>
      <c r="E110" s="132"/>
      <c r="F110" s="456">
        <f t="shared" si="3"/>
        <v>2.6264222537341262E-2</v>
      </c>
      <c r="G110" s="98"/>
    </row>
    <row r="111" spans="1:7" x14ac:dyDescent="0.25">
      <c r="A111" s="98" t="s">
        <v>626</v>
      </c>
      <c r="B111" s="119" t="str">
        <f>' D2. NTT Pool'!A51</f>
        <v>Yukon</v>
      </c>
      <c r="C111" s="456">
        <f>VLOOKUP($B111,' D2. NTT Pool'!$A$39:I64,9,FALSE)</f>
        <v>1.6342072951615366E-3</v>
      </c>
      <c r="D111" s="456">
        <v>0</v>
      </c>
      <c r="E111" s="132"/>
      <c r="F111" s="456">
        <f t="shared" si="3"/>
        <v>1.6342072951615366E-3</v>
      </c>
      <c r="G111" s="98"/>
    </row>
    <row r="112" spans="1:7" x14ac:dyDescent="0.25">
      <c r="A112" s="98" t="s">
        <v>627</v>
      </c>
      <c r="B112" s="119"/>
      <c r="C112" s="132"/>
      <c r="D112" s="132"/>
      <c r="E112" s="132"/>
      <c r="F112" s="132"/>
      <c r="G112" s="98"/>
    </row>
    <row r="113" spans="1:7" x14ac:dyDescent="0.25">
      <c r="A113" s="98" t="s">
        <v>628</v>
      </c>
      <c r="B113" s="119"/>
      <c r="C113" s="132"/>
      <c r="D113" s="132"/>
      <c r="E113" s="132"/>
      <c r="F113" s="132"/>
      <c r="G113" s="98"/>
    </row>
    <row r="114" spans="1:7" x14ac:dyDescent="0.25">
      <c r="A114" s="98" t="s">
        <v>629</v>
      </c>
      <c r="B114" s="119"/>
      <c r="C114" s="132"/>
      <c r="D114" s="132"/>
      <c r="E114" s="132"/>
      <c r="F114" s="132"/>
      <c r="G114" s="98"/>
    </row>
    <row r="115" spans="1:7" x14ac:dyDescent="0.25">
      <c r="A115" s="98" t="s">
        <v>630</v>
      </c>
      <c r="B115" s="119"/>
      <c r="C115" s="132"/>
      <c r="D115" s="132"/>
      <c r="E115" s="132"/>
      <c r="F115" s="132"/>
      <c r="G115" s="98"/>
    </row>
    <row r="116" spans="1:7" x14ac:dyDescent="0.25">
      <c r="A116" s="98" t="s">
        <v>631</v>
      </c>
      <c r="B116" s="119"/>
      <c r="C116" s="132"/>
      <c r="D116" s="132"/>
      <c r="E116" s="132"/>
      <c r="F116" s="132"/>
      <c r="G116" s="98"/>
    </row>
    <row r="117" spans="1:7" x14ac:dyDescent="0.25">
      <c r="A117" s="98" t="s">
        <v>632</v>
      </c>
      <c r="B117" s="119"/>
      <c r="C117" s="132"/>
      <c r="D117" s="132"/>
      <c r="E117" s="132"/>
      <c r="F117" s="132"/>
      <c r="G117" s="98"/>
    </row>
    <row r="118" spans="1:7" x14ac:dyDescent="0.25">
      <c r="A118" s="98" t="s">
        <v>633</v>
      </c>
      <c r="B118" s="119"/>
      <c r="C118" s="132"/>
      <c r="D118" s="132"/>
      <c r="E118" s="132"/>
      <c r="F118" s="132"/>
      <c r="G118" s="98"/>
    </row>
    <row r="119" spans="1:7" x14ac:dyDescent="0.25">
      <c r="A119" s="98" t="s">
        <v>634</v>
      </c>
      <c r="B119" s="119"/>
      <c r="C119" s="132"/>
      <c r="D119" s="132"/>
      <c r="E119" s="132"/>
      <c r="F119" s="132"/>
      <c r="G119" s="98"/>
    </row>
    <row r="120" spans="1:7" x14ac:dyDescent="0.25">
      <c r="A120" s="98" t="s">
        <v>635</v>
      </c>
      <c r="B120" s="119"/>
      <c r="C120" s="132"/>
      <c r="D120" s="132"/>
      <c r="E120" s="132"/>
      <c r="F120" s="132"/>
      <c r="G120" s="98"/>
    </row>
    <row r="121" spans="1:7" x14ac:dyDescent="0.25">
      <c r="A121" s="98" t="s">
        <v>636</v>
      </c>
      <c r="B121" s="119"/>
      <c r="C121" s="132"/>
      <c r="D121" s="132"/>
      <c r="E121" s="132"/>
      <c r="F121" s="132"/>
      <c r="G121" s="98"/>
    </row>
    <row r="122" spans="1:7" x14ac:dyDescent="0.25">
      <c r="A122" s="98" t="s">
        <v>637</v>
      </c>
      <c r="B122" s="119"/>
      <c r="C122" s="132"/>
      <c r="D122" s="132"/>
      <c r="E122" s="132"/>
      <c r="F122" s="132"/>
      <c r="G122" s="98"/>
    </row>
    <row r="123" spans="1:7" x14ac:dyDescent="0.25">
      <c r="A123" s="98" t="s">
        <v>638</v>
      </c>
      <c r="B123" s="119"/>
      <c r="C123" s="132"/>
      <c r="D123" s="132"/>
      <c r="E123" s="132"/>
      <c r="F123" s="132"/>
      <c r="G123" s="98"/>
    </row>
    <row r="124" spans="1:7" x14ac:dyDescent="0.25">
      <c r="A124" s="98" t="s">
        <v>639</v>
      </c>
      <c r="B124" s="119"/>
      <c r="C124" s="132"/>
      <c r="D124" s="132"/>
      <c r="E124" s="132"/>
      <c r="F124" s="132"/>
      <c r="G124" s="98"/>
    </row>
    <row r="125" spans="1:7" x14ac:dyDescent="0.25">
      <c r="A125" s="98" t="s">
        <v>640</v>
      </c>
      <c r="B125" s="119"/>
      <c r="C125" s="132"/>
      <c r="D125" s="132"/>
      <c r="E125" s="132"/>
      <c r="F125" s="132"/>
      <c r="G125" s="98"/>
    </row>
    <row r="126" spans="1:7" x14ac:dyDescent="0.25">
      <c r="A126" s="98" t="s">
        <v>641</v>
      </c>
      <c r="B126" s="119"/>
      <c r="C126" s="132"/>
      <c r="D126" s="132"/>
      <c r="E126" s="132"/>
      <c r="F126" s="132"/>
      <c r="G126" s="98"/>
    </row>
    <row r="127" spans="1:7" x14ac:dyDescent="0.25">
      <c r="A127" s="98" t="s">
        <v>642</v>
      </c>
      <c r="B127" s="119"/>
      <c r="C127" s="132"/>
      <c r="D127" s="132"/>
      <c r="E127" s="132"/>
      <c r="F127" s="132"/>
      <c r="G127" s="98"/>
    </row>
    <row r="128" spans="1:7" x14ac:dyDescent="0.25">
      <c r="A128" s="98" t="s">
        <v>643</v>
      </c>
      <c r="B128" s="119"/>
      <c r="C128" s="132"/>
      <c r="D128" s="132"/>
      <c r="E128" s="132"/>
      <c r="F128" s="132"/>
      <c r="G128" s="98"/>
    </row>
    <row r="129" spans="1:7" x14ac:dyDescent="0.25">
      <c r="A129" s="98" t="s">
        <v>644</v>
      </c>
      <c r="B129" s="119"/>
      <c r="C129" s="132"/>
      <c r="D129" s="132"/>
      <c r="E129" s="132"/>
      <c r="F129" s="132"/>
      <c r="G129" s="98"/>
    </row>
    <row r="130" spans="1:7" x14ac:dyDescent="0.25">
      <c r="A130" s="98" t="s">
        <v>1154</v>
      </c>
      <c r="B130" s="119"/>
      <c r="C130" s="132"/>
      <c r="D130" s="132"/>
      <c r="E130" s="132"/>
      <c r="F130" s="132"/>
      <c r="G130" s="98"/>
    </row>
    <row r="131" spans="1:7" x14ac:dyDescent="0.25">
      <c r="A131" s="98" t="s">
        <v>1155</v>
      </c>
      <c r="B131" s="119"/>
      <c r="C131" s="132"/>
      <c r="D131" s="132"/>
      <c r="E131" s="132"/>
      <c r="F131" s="132"/>
      <c r="G131" s="98"/>
    </row>
    <row r="132" spans="1:7" x14ac:dyDescent="0.25">
      <c r="A132" s="98" t="s">
        <v>1156</v>
      </c>
      <c r="B132" s="119"/>
      <c r="C132" s="132"/>
      <c r="D132" s="132"/>
      <c r="E132" s="132"/>
      <c r="F132" s="132"/>
      <c r="G132" s="98"/>
    </row>
    <row r="133" spans="1:7" x14ac:dyDescent="0.25">
      <c r="A133" s="98" t="s">
        <v>1157</v>
      </c>
      <c r="B133" s="119"/>
      <c r="C133" s="132"/>
      <c r="D133" s="132"/>
      <c r="E133" s="132"/>
      <c r="F133" s="132"/>
      <c r="G133" s="98"/>
    </row>
    <row r="134" spans="1:7" x14ac:dyDescent="0.25">
      <c r="A134" s="98" t="s">
        <v>1158</v>
      </c>
      <c r="B134" s="119"/>
      <c r="C134" s="132"/>
      <c r="D134" s="132"/>
      <c r="E134" s="132"/>
      <c r="F134" s="132"/>
      <c r="G134" s="98"/>
    </row>
    <row r="135" spans="1:7" x14ac:dyDescent="0.25">
      <c r="A135" s="98" t="s">
        <v>1159</v>
      </c>
      <c r="B135" s="119"/>
      <c r="C135" s="132"/>
      <c r="D135" s="132"/>
      <c r="E135" s="132"/>
      <c r="F135" s="132"/>
      <c r="G135" s="98"/>
    </row>
    <row r="136" spans="1:7" x14ac:dyDescent="0.25">
      <c r="A136" s="98" t="s">
        <v>1160</v>
      </c>
      <c r="B136" s="119"/>
      <c r="C136" s="132"/>
      <c r="D136" s="132"/>
      <c r="E136" s="132"/>
      <c r="F136" s="132"/>
      <c r="G136" s="98"/>
    </row>
    <row r="137" spans="1:7" x14ac:dyDescent="0.25">
      <c r="A137" s="98" t="s">
        <v>1161</v>
      </c>
      <c r="B137" s="119"/>
      <c r="C137" s="132"/>
      <c r="D137" s="132"/>
      <c r="E137" s="132"/>
      <c r="F137" s="132"/>
      <c r="G137" s="98"/>
    </row>
    <row r="138" spans="1:7" x14ac:dyDescent="0.25">
      <c r="A138" s="98" t="s">
        <v>1162</v>
      </c>
      <c r="B138" s="119"/>
      <c r="C138" s="132"/>
      <c r="D138" s="132"/>
      <c r="E138" s="132"/>
      <c r="F138" s="132"/>
      <c r="G138" s="98"/>
    </row>
    <row r="139" spans="1:7" x14ac:dyDescent="0.25">
      <c r="A139" s="98" t="s">
        <v>1163</v>
      </c>
      <c r="B139" s="119"/>
      <c r="C139" s="132"/>
      <c r="D139" s="132"/>
      <c r="E139" s="132"/>
      <c r="F139" s="132"/>
      <c r="G139" s="98"/>
    </row>
    <row r="140" spans="1:7" x14ac:dyDescent="0.25">
      <c r="A140" s="98" t="s">
        <v>1164</v>
      </c>
      <c r="B140" s="119"/>
      <c r="C140" s="132"/>
      <c r="D140" s="132"/>
      <c r="E140" s="132"/>
      <c r="F140" s="132"/>
      <c r="G140" s="98"/>
    </row>
    <row r="141" spans="1:7" x14ac:dyDescent="0.25">
      <c r="A141" s="98" t="s">
        <v>1165</v>
      </c>
      <c r="B141" s="119"/>
      <c r="C141" s="132"/>
      <c r="D141" s="132"/>
      <c r="E141" s="132"/>
      <c r="F141" s="132"/>
      <c r="G141" s="98"/>
    </row>
    <row r="142" spans="1:7" x14ac:dyDescent="0.25">
      <c r="A142" s="98" t="s">
        <v>1166</v>
      </c>
      <c r="B142" s="119"/>
      <c r="C142" s="132"/>
      <c r="D142" s="132"/>
      <c r="E142" s="132"/>
      <c r="F142" s="132"/>
      <c r="G142" s="98"/>
    </row>
    <row r="143" spans="1:7" x14ac:dyDescent="0.25">
      <c r="A143" s="98" t="s">
        <v>1167</v>
      </c>
      <c r="B143" s="119"/>
      <c r="C143" s="132"/>
      <c r="D143" s="132"/>
      <c r="E143" s="132"/>
      <c r="F143" s="132"/>
      <c r="G143" s="98"/>
    </row>
    <row r="144" spans="1:7" x14ac:dyDescent="0.25">
      <c r="A144" s="98" t="s">
        <v>1168</v>
      </c>
      <c r="B144" s="119"/>
      <c r="C144" s="132"/>
      <c r="D144" s="132"/>
      <c r="E144" s="132"/>
      <c r="F144" s="132"/>
      <c r="G144" s="98"/>
    </row>
    <row r="145" spans="1:7" x14ac:dyDescent="0.25">
      <c r="A145" s="98" t="s">
        <v>1169</v>
      </c>
      <c r="B145" s="119"/>
      <c r="C145" s="132"/>
      <c r="D145" s="132"/>
      <c r="E145" s="132"/>
      <c r="F145" s="132"/>
      <c r="G145" s="98"/>
    </row>
    <row r="146" spans="1:7" x14ac:dyDescent="0.25">
      <c r="A146" s="98" t="s">
        <v>1170</v>
      </c>
      <c r="B146" s="119"/>
      <c r="C146" s="132"/>
      <c r="D146" s="132"/>
      <c r="E146" s="132"/>
      <c r="F146" s="132"/>
      <c r="G146" s="98"/>
    </row>
    <row r="147" spans="1:7" x14ac:dyDescent="0.25">
      <c r="A147" s="98" t="s">
        <v>1171</v>
      </c>
      <c r="B147" s="119"/>
      <c r="C147" s="132"/>
      <c r="D147" s="132"/>
      <c r="E147" s="132"/>
      <c r="F147" s="132"/>
      <c r="G147" s="98"/>
    </row>
    <row r="148" spans="1:7" x14ac:dyDescent="0.25">
      <c r="A148" s="98" t="s">
        <v>1172</v>
      </c>
      <c r="B148" s="119"/>
      <c r="C148" s="132"/>
      <c r="D148" s="132"/>
      <c r="E148" s="132"/>
      <c r="F148" s="132"/>
      <c r="G148" s="98"/>
    </row>
    <row r="149" spans="1:7" ht="15" customHeight="1" x14ac:dyDescent="0.25">
      <c r="A149" s="109"/>
      <c r="B149" s="110" t="s">
        <v>645</v>
      </c>
      <c r="C149" s="109" t="s">
        <v>519</v>
      </c>
      <c r="D149" s="109" t="s">
        <v>520</v>
      </c>
      <c r="E149" s="116"/>
      <c r="F149" s="111" t="s">
        <v>485</v>
      </c>
      <c r="G149" s="111"/>
    </row>
    <row r="150" spans="1:7" x14ac:dyDescent="0.25">
      <c r="A150" s="98" t="s">
        <v>646</v>
      </c>
      <c r="B150" s="98" t="s">
        <v>647</v>
      </c>
      <c r="C150" s="456">
        <f>' D2. NTT Pool'!I77</f>
        <v>0.73554350566234494</v>
      </c>
      <c r="D150" s="456">
        <v>0</v>
      </c>
      <c r="E150" s="466"/>
      <c r="F150" s="456">
        <f>SUM(C150:D150)</f>
        <v>0.73554350566234494</v>
      </c>
    </row>
    <row r="151" spans="1:7" x14ac:dyDescent="0.25">
      <c r="A151" s="98" t="s">
        <v>648</v>
      </c>
      <c r="B151" s="98" t="s">
        <v>649</v>
      </c>
      <c r="C151" s="456">
        <f>' D2. NTT Pool'!I78</f>
        <v>0.26445649433765517</v>
      </c>
      <c r="D151" s="456">
        <v>0</v>
      </c>
      <c r="E151" s="466"/>
      <c r="F151" s="456">
        <f>SUM(C151:D151)</f>
        <v>0.26445649433765517</v>
      </c>
    </row>
    <row r="152" spans="1:7" x14ac:dyDescent="0.25">
      <c r="A152" s="98" t="s">
        <v>650</v>
      </c>
      <c r="B152" s="98" t="s">
        <v>90</v>
      </c>
      <c r="C152" s="456">
        <v>0</v>
      </c>
      <c r="D152" s="456">
        <v>0</v>
      </c>
      <c r="E152" s="466"/>
      <c r="F152" s="456">
        <f>SUM(C152:D152)</f>
        <v>0</v>
      </c>
    </row>
    <row r="153" spans="1:7" outlineLevel="1" x14ac:dyDescent="0.25">
      <c r="A153" s="98" t="s">
        <v>651</v>
      </c>
      <c r="C153" s="132"/>
      <c r="D153" s="132"/>
      <c r="E153" s="133"/>
      <c r="F153" s="132"/>
    </row>
    <row r="154" spans="1:7" outlineLevel="1" x14ac:dyDescent="0.25">
      <c r="A154" s="98" t="s">
        <v>652</v>
      </c>
      <c r="C154" s="132"/>
      <c r="D154" s="132"/>
      <c r="E154" s="133"/>
      <c r="F154" s="132"/>
    </row>
    <row r="155" spans="1:7" outlineLevel="1" x14ac:dyDescent="0.25">
      <c r="A155" s="98" t="s">
        <v>653</v>
      </c>
      <c r="C155" s="132"/>
      <c r="D155" s="132"/>
      <c r="E155" s="133"/>
      <c r="F155" s="132"/>
    </row>
    <row r="156" spans="1:7" outlineLevel="1" x14ac:dyDescent="0.25">
      <c r="A156" s="98" t="s">
        <v>654</v>
      </c>
      <c r="C156" s="132"/>
      <c r="D156" s="132"/>
      <c r="E156" s="133"/>
      <c r="F156" s="132"/>
    </row>
    <row r="157" spans="1:7" outlineLevel="1" x14ac:dyDescent="0.25">
      <c r="A157" s="98" t="s">
        <v>655</v>
      </c>
      <c r="C157" s="132"/>
      <c r="D157" s="132"/>
      <c r="E157" s="133"/>
      <c r="F157" s="132"/>
    </row>
    <row r="158" spans="1:7" outlineLevel="1" x14ac:dyDescent="0.25">
      <c r="A158" s="98" t="s">
        <v>656</v>
      </c>
      <c r="C158" s="132"/>
      <c r="D158" s="132"/>
      <c r="E158" s="133"/>
      <c r="F158" s="132"/>
    </row>
    <row r="159" spans="1:7" ht="15" customHeight="1" x14ac:dyDescent="0.25">
      <c r="A159" s="109"/>
      <c r="B159" s="110" t="s">
        <v>657</v>
      </c>
      <c r="C159" s="109" t="s">
        <v>519</v>
      </c>
      <c r="D159" s="109" t="s">
        <v>520</v>
      </c>
      <c r="E159" s="116"/>
      <c r="F159" s="111" t="s">
        <v>485</v>
      </c>
      <c r="G159" s="111"/>
    </row>
    <row r="160" spans="1:7" x14ac:dyDescent="0.25">
      <c r="A160" s="98" t="s">
        <v>658</v>
      </c>
      <c r="B160" s="98" t="s">
        <v>659</v>
      </c>
      <c r="C160" s="456">
        <v>0</v>
      </c>
      <c r="D160" s="456">
        <v>0</v>
      </c>
      <c r="E160" s="466"/>
      <c r="F160" s="456">
        <f>SUM(C160:D160)</f>
        <v>0</v>
      </c>
    </row>
    <row r="161" spans="1:7" x14ac:dyDescent="0.25">
      <c r="A161" s="98" t="s">
        <v>660</v>
      </c>
      <c r="B161" s="98" t="s">
        <v>661</v>
      </c>
      <c r="C161" s="456">
        <f>[1]HTT!$C$13</f>
        <v>1</v>
      </c>
      <c r="D161" s="456">
        <v>0</v>
      </c>
      <c r="E161" s="466"/>
      <c r="F161" s="456">
        <f>SUM(C161:D161)</f>
        <v>1</v>
      </c>
    </row>
    <row r="162" spans="1:7" x14ac:dyDescent="0.25">
      <c r="A162" s="98" t="s">
        <v>662</v>
      </c>
      <c r="B162" s="98" t="s">
        <v>90</v>
      </c>
      <c r="C162" s="456">
        <v>0</v>
      </c>
      <c r="D162" s="456">
        <v>0</v>
      </c>
      <c r="E162" s="466"/>
      <c r="F162" s="456">
        <f>SUM(C162:D162)</f>
        <v>0</v>
      </c>
    </row>
    <row r="163" spans="1:7" outlineLevel="1" x14ac:dyDescent="0.25">
      <c r="A163" s="98" t="s">
        <v>663</v>
      </c>
      <c r="E163" s="93"/>
    </row>
    <row r="164" spans="1:7" outlineLevel="1" x14ac:dyDescent="0.25">
      <c r="A164" s="98" t="s">
        <v>664</v>
      </c>
      <c r="E164" s="93"/>
    </row>
    <row r="165" spans="1:7" outlineLevel="1" x14ac:dyDescent="0.25">
      <c r="A165" s="98" t="s">
        <v>665</v>
      </c>
      <c r="E165" s="93"/>
    </row>
    <row r="166" spans="1:7" outlineLevel="1" x14ac:dyDescent="0.25">
      <c r="A166" s="98" t="s">
        <v>666</v>
      </c>
      <c r="E166" s="93"/>
    </row>
    <row r="167" spans="1:7" outlineLevel="1" x14ac:dyDescent="0.25">
      <c r="A167" s="98" t="s">
        <v>667</v>
      </c>
      <c r="E167" s="93"/>
    </row>
    <row r="168" spans="1:7" outlineLevel="1" x14ac:dyDescent="0.25">
      <c r="A168" s="98" t="s">
        <v>668</v>
      </c>
      <c r="E168" s="93"/>
    </row>
    <row r="169" spans="1:7" ht="15" customHeight="1" x14ac:dyDescent="0.25">
      <c r="A169" s="109"/>
      <c r="B169" s="110" t="s">
        <v>669</v>
      </c>
      <c r="C169" s="109" t="s">
        <v>519</v>
      </c>
      <c r="D169" s="109" t="s">
        <v>520</v>
      </c>
      <c r="E169" s="116"/>
      <c r="F169" s="111" t="s">
        <v>485</v>
      </c>
      <c r="G169" s="111"/>
    </row>
    <row r="170" spans="1:7" x14ac:dyDescent="0.25">
      <c r="A170" s="98" t="s">
        <v>670</v>
      </c>
      <c r="B170" s="120" t="s">
        <v>671</v>
      </c>
      <c r="C170" s="456">
        <f>[1]HTT!$D$16</f>
        <v>0.16804337456279195</v>
      </c>
      <c r="D170" s="456">
        <v>0</v>
      </c>
      <c r="E170" s="466"/>
      <c r="F170" s="456">
        <f>SUM(C170:D170)</f>
        <v>0.16804337456279195</v>
      </c>
    </row>
    <row r="171" spans="1:7" x14ac:dyDescent="0.25">
      <c r="A171" s="98" t="s">
        <v>672</v>
      </c>
      <c r="B171" s="120" t="s">
        <v>673</v>
      </c>
      <c r="C171" s="456">
        <f>[1]HTT!$D$17</f>
        <v>0.47766673830593448</v>
      </c>
      <c r="D171" s="456">
        <v>0</v>
      </c>
      <c r="E171" s="466"/>
      <c r="F171" s="456">
        <f>SUM(C171:D171)</f>
        <v>0.47766673830593448</v>
      </c>
    </row>
    <row r="172" spans="1:7" x14ac:dyDescent="0.25">
      <c r="A172" s="98" t="s">
        <v>674</v>
      </c>
      <c r="B172" s="120" t="s">
        <v>675</v>
      </c>
      <c r="C172" s="456">
        <f>[1]HTT!$D$18</f>
        <v>0.22475452410287272</v>
      </c>
      <c r="D172" s="456">
        <v>0</v>
      </c>
      <c r="E172" s="456"/>
      <c r="F172" s="456">
        <f>SUM(C172:D172)</f>
        <v>0.22475452410287272</v>
      </c>
    </row>
    <row r="173" spans="1:7" x14ac:dyDescent="0.25">
      <c r="A173" s="98" t="s">
        <v>676</v>
      </c>
      <c r="B173" s="120" t="s">
        <v>677</v>
      </c>
      <c r="C173" s="456">
        <f>[1]HTT!$D$19</f>
        <v>0.12684512428859201</v>
      </c>
      <c r="D173" s="456">
        <v>0</v>
      </c>
      <c r="E173" s="456"/>
      <c r="F173" s="456">
        <f>SUM(C173:D173)</f>
        <v>0.12684512428859201</v>
      </c>
    </row>
    <row r="174" spans="1:7" x14ac:dyDescent="0.25">
      <c r="A174" s="98" t="s">
        <v>678</v>
      </c>
      <c r="B174" s="120" t="s">
        <v>679</v>
      </c>
      <c r="C174" s="456">
        <f>[1]HTT!$D$20</f>
        <v>2.6902387398089807E-3</v>
      </c>
      <c r="D174" s="456">
        <v>0</v>
      </c>
      <c r="E174" s="456"/>
      <c r="F174" s="456">
        <f>SUM(C174:D174)</f>
        <v>2.6902387398089807E-3</v>
      </c>
    </row>
    <row r="175" spans="1:7" outlineLevel="1" x14ac:dyDescent="0.25">
      <c r="A175" s="98" t="s">
        <v>680</v>
      </c>
      <c r="B175" s="117"/>
      <c r="C175" s="132"/>
      <c r="D175" s="132"/>
      <c r="E175" s="132"/>
      <c r="F175" s="132"/>
    </row>
    <row r="176" spans="1:7" outlineLevel="1" x14ac:dyDescent="0.25">
      <c r="A176" s="98" t="s">
        <v>681</v>
      </c>
      <c r="B176" s="117"/>
      <c r="C176" s="132"/>
      <c r="D176" s="132"/>
      <c r="E176" s="132"/>
      <c r="F176" s="132"/>
    </row>
    <row r="177" spans="1:7" outlineLevel="1" x14ac:dyDescent="0.25">
      <c r="A177" s="98" t="s">
        <v>682</v>
      </c>
      <c r="B177" s="120"/>
      <c r="C177" s="132"/>
      <c r="D177" s="132"/>
      <c r="E177" s="132"/>
      <c r="F177" s="132"/>
    </row>
    <row r="178" spans="1:7" outlineLevel="1" x14ac:dyDescent="0.25">
      <c r="A178" s="98" t="s">
        <v>683</v>
      </c>
      <c r="B178" s="120"/>
      <c r="C178" s="132"/>
      <c r="D178" s="132"/>
      <c r="E178" s="132"/>
      <c r="F178" s="132"/>
    </row>
    <row r="179" spans="1:7" ht="15" customHeight="1" x14ac:dyDescent="0.25">
      <c r="A179" s="109"/>
      <c r="B179" s="110" t="s">
        <v>684</v>
      </c>
      <c r="C179" s="109" t="s">
        <v>519</v>
      </c>
      <c r="D179" s="109" t="s">
        <v>520</v>
      </c>
      <c r="E179" s="116"/>
      <c r="F179" s="111" t="s">
        <v>485</v>
      </c>
      <c r="G179" s="111"/>
    </row>
    <row r="180" spans="1:7" x14ac:dyDescent="0.25">
      <c r="A180" s="98" t="s">
        <v>685</v>
      </c>
      <c r="B180" s="98" t="s">
        <v>686</v>
      </c>
      <c r="C180" s="456">
        <f>(' D2. NTT Pool'!G32+' D2. NTT Pool'!G33)/' D2. NTT Pool'!G34</f>
        <v>0</v>
      </c>
      <c r="D180" s="456">
        <v>0</v>
      </c>
      <c r="E180" s="466"/>
      <c r="F180" s="456">
        <f>SUM(C180:D180)</f>
        <v>0</v>
      </c>
    </row>
    <row r="181" spans="1:7" outlineLevel="1" x14ac:dyDescent="0.25">
      <c r="A181" s="98" t="s">
        <v>687</v>
      </c>
      <c r="B181" s="121"/>
      <c r="C181" s="132"/>
      <c r="D181" s="132"/>
      <c r="E181" s="133"/>
      <c r="F181" s="132"/>
    </row>
    <row r="182" spans="1:7" outlineLevel="1" x14ac:dyDescent="0.25">
      <c r="A182" s="98" t="s">
        <v>688</v>
      </c>
      <c r="B182" s="121"/>
      <c r="C182" s="132"/>
      <c r="D182" s="132"/>
      <c r="E182" s="133"/>
      <c r="F182" s="132"/>
    </row>
    <row r="183" spans="1:7" outlineLevel="1" x14ac:dyDescent="0.25">
      <c r="A183" s="98" t="s">
        <v>689</v>
      </c>
      <c r="B183" s="121"/>
      <c r="C183" s="132"/>
      <c r="D183" s="132"/>
      <c r="E183" s="133"/>
      <c r="F183" s="132"/>
    </row>
    <row r="184" spans="1:7" outlineLevel="1" x14ac:dyDescent="0.25">
      <c r="A184" s="98" t="s">
        <v>690</v>
      </c>
      <c r="B184" s="121"/>
      <c r="C184" s="132"/>
      <c r="D184" s="132"/>
      <c r="E184" s="133"/>
      <c r="F184" s="132"/>
    </row>
    <row r="185" spans="1:7" ht="18.75" x14ac:dyDescent="0.25">
      <c r="A185" s="122"/>
      <c r="B185" s="123" t="s">
        <v>482</v>
      </c>
      <c r="C185" s="122"/>
      <c r="D185" s="122"/>
      <c r="E185" s="122"/>
      <c r="F185" s="124"/>
      <c r="G185" s="124"/>
    </row>
    <row r="186" spans="1:7" ht="15" customHeight="1" x14ac:dyDescent="0.25">
      <c r="A186" s="109"/>
      <c r="B186" s="110" t="s">
        <v>691</v>
      </c>
      <c r="C186" s="109" t="s">
        <v>692</v>
      </c>
      <c r="D186" s="109" t="s">
        <v>693</v>
      </c>
      <c r="E186" s="116"/>
      <c r="F186" s="109" t="s">
        <v>519</v>
      </c>
      <c r="G186" s="109" t="s">
        <v>694</v>
      </c>
    </row>
    <row r="187" spans="1:7" x14ac:dyDescent="0.25">
      <c r="A187" s="98" t="s">
        <v>695</v>
      </c>
      <c r="B187" s="119" t="s">
        <v>696</v>
      </c>
      <c r="C187" s="457">
        <f>' D2. NTT Pool'!C10</f>
        <v>210337.76156111079</v>
      </c>
      <c r="E187" s="125"/>
      <c r="F187" s="126"/>
      <c r="G187" s="126"/>
    </row>
    <row r="188" spans="1:7" x14ac:dyDescent="0.25">
      <c r="A188" s="125"/>
      <c r="B188" s="127"/>
      <c r="C188" s="125"/>
      <c r="D188" s="125"/>
      <c r="E188" s="125"/>
      <c r="F188" s="126"/>
      <c r="G188" s="126"/>
    </row>
    <row r="189" spans="1:7" x14ac:dyDescent="0.25">
      <c r="B189" s="119" t="s">
        <v>697</v>
      </c>
      <c r="C189" s="125"/>
      <c r="D189" s="125"/>
      <c r="E189" s="125"/>
      <c r="F189" s="126"/>
      <c r="G189" s="126"/>
    </row>
    <row r="190" spans="1:7" x14ac:dyDescent="0.25">
      <c r="A190" s="98" t="s">
        <v>698</v>
      </c>
      <c r="B190" s="458" t="s">
        <v>1421</v>
      </c>
      <c r="C190" s="450">
        <f>' D2. NTT Pool'!G153</f>
        <v>2883590006.340013</v>
      </c>
      <c r="D190" s="455">
        <f>' D2. NTT Pool'!C153</f>
        <v>48214</v>
      </c>
      <c r="E190" s="125"/>
      <c r="F190" s="112">
        <f>IF($C$214=0,"",IF(C190="[for completion]","",IF(C190="","",C190/$C$214)))</f>
        <v>7.6686977981324955E-2</v>
      </c>
      <c r="G190" s="112">
        <f>IF($D$214=0,"",IF(D190="[for completion]","",IF(D190="","",D190/$D$214)))</f>
        <v>0.26969849527325612</v>
      </c>
    </row>
    <row r="191" spans="1:7" x14ac:dyDescent="0.25">
      <c r="A191" s="98" t="s">
        <v>699</v>
      </c>
      <c r="B191" s="458" t="s">
        <v>1422</v>
      </c>
      <c r="C191" s="450">
        <f>' D2. NTT Pool'!G154+' D2. NTT Pool'!G155</f>
        <v>8360275135.4699745</v>
      </c>
      <c r="D191" s="455">
        <f>' D2. NTT Pool'!C154+' D2. NTT Pool'!C155</f>
        <v>56250</v>
      </c>
      <c r="E191" s="125"/>
      <c r="F191" s="112">
        <f t="shared" ref="F191:F213" si="4">IF($C$214=0,"",IF(C191="[for completion]","",IF(C191="","",C191/$C$214)))</f>
        <v>0.22233543389385968</v>
      </c>
      <c r="G191" s="112">
        <f t="shared" ref="G191:G213" si="5">IF($D$214=0,"",IF(D191="[for completion]","",IF(D191="","",D191/$D$214)))</f>
        <v>0.3146501090787045</v>
      </c>
    </row>
    <row r="192" spans="1:7" x14ac:dyDescent="0.25">
      <c r="A192" s="98" t="s">
        <v>700</v>
      </c>
      <c r="B192" s="458" t="s">
        <v>1423</v>
      </c>
      <c r="C192" s="450">
        <f>' D2. NTT Pool'!G156+' D2. NTT Pool'!G157</f>
        <v>9233797169.0100098</v>
      </c>
      <c r="D192" s="455">
        <f>' D2. NTT Pool'!C156+' D2. NTT Pool'!C157</f>
        <v>37625</v>
      </c>
      <c r="E192" s="125"/>
      <c r="F192" s="112">
        <f t="shared" si="4"/>
        <v>0.24556611675966378</v>
      </c>
      <c r="G192" s="112">
        <f t="shared" si="5"/>
        <v>0.21046596185042232</v>
      </c>
    </row>
    <row r="193" spans="1:7" x14ac:dyDescent="0.25">
      <c r="A193" s="98" t="s">
        <v>701</v>
      </c>
      <c r="B193" s="458" t="s">
        <v>1424</v>
      </c>
      <c r="C193" s="450">
        <f>' D2. NTT Pool'!G158+' D2. NTT Pool'!G159</f>
        <v>6165418733.7599974</v>
      </c>
      <c r="D193" s="455">
        <f>' D2. NTT Pool'!C158+' D2. NTT Pool'!C159</f>
        <v>17941</v>
      </c>
      <c r="E193" s="125"/>
      <c r="F193" s="112">
        <f t="shared" si="4"/>
        <v>0.16396482497233039</v>
      </c>
      <c r="G193" s="112">
        <f t="shared" si="5"/>
        <v>0.10035800190188511</v>
      </c>
    </row>
    <row r="194" spans="1:7" x14ac:dyDescent="0.25">
      <c r="A194" s="98" t="s">
        <v>702</v>
      </c>
      <c r="B194" s="458" t="s">
        <v>1425</v>
      </c>
      <c r="C194" s="450">
        <f>' D2. NTT Pool'!G160+' D2. NTT Pool'!G161</f>
        <v>3659500261.9900045</v>
      </c>
      <c r="D194" s="455">
        <f>' D2. NTT Pool'!C160+' D2. NTT Pool'!C161</f>
        <v>8226</v>
      </c>
      <c r="E194" s="125"/>
      <c r="F194" s="112">
        <f t="shared" si="4"/>
        <v>9.7321746641117229E-2</v>
      </c>
      <c r="G194" s="112">
        <f t="shared" si="5"/>
        <v>4.6014431951669744E-2</v>
      </c>
    </row>
    <row r="195" spans="1:7" x14ac:dyDescent="0.25">
      <c r="A195" s="98" t="s">
        <v>703</v>
      </c>
      <c r="B195" s="458" t="s">
        <v>1426</v>
      </c>
      <c r="C195" s="450">
        <f>' D2. NTT Pool'!G162+' D2. NTT Pool'!G163</f>
        <v>2422348763.0699968</v>
      </c>
      <c r="D195" s="455">
        <f>' D2. NTT Pool'!C162+' D2. NTT Pool'!C163</f>
        <v>4437</v>
      </c>
      <c r="E195" s="125"/>
      <c r="F195" s="112">
        <f t="shared" si="4"/>
        <v>6.442060273763299E-2</v>
      </c>
      <c r="G195" s="112">
        <f t="shared" si="5"/>
        <v>2.481960060412821E-2</v>
      </c>
    </row>
    <row r="196" spans="1:7" x14ac:dyDescent="0.25">
      <c r="A196" s="98" t="s">
        <v>704</v>
      </c>
      <c r="B196" s="458" t="s">
        <v>1427</v>
      </c>
      <c r="C196" s="450">
        <f>' D2. NTT Pool'!G164+' D2. NTT Pool'!G165</f>
        <v>1524280991.5899999</v>
      </c>
      <c r="D196" s="455">
        <f>' D2. NTT Pool'!C164+' D2. NTT Pool'!C165</f>
        <v>2365</v>
      </c>
      <c r="E196" s="125"/>
      <c r="F196" s="112">
        <f t="shared" si="4"/>
        <v>4.0537143831962406E-2</v>
      </c>
      <c r="G196" s="112">
        <f t="shared" si="5"/>
        <v>1.3229289030597976E-2</v>
      </c>
    </row>
    <row r="197" spans="1:7" x14ac:dyDescent="0.25">
      <c r="A197" s="98" t="s">
        <v>705</v>
      </c>
      <c r="B197" s="458" t="s">
        <v>1428</v>
      </c>
      <c r="C197" s="450">
        <f>' D2. NTT Pool'!G166+' D2. NTT Pool'!G167</f>
        <v>1014583845.4799998</v>
      </c>
      <c r="D197" s="455">
        <f>' D2. NTT Pool'!C166+' D2. NTT Pool'!C167</f>
        <v>1362</v>
      </c>
      <c r="E197" s="125"/>
      <c r="F197" s="112">
        <f t="shared" si="4"/>
        <v>2.6982119111061475E-2</v>
      </c>
      <c r="G197" s="112">
        <f t="shared" si="5"/>
        <v>7.6187279744923649E-3</v>
      </c>
    </row>
    <row r="198" spans="1:7" x14ac:dyDescent="0.25">
      <c r="A198" s="98" t="s">
        <v>706</v>
      </c>
      <c r="B198" s="458" t="s">
        <v>1429</v>
      </c>
      <c r="C198" s="450">
        <f>' D2. NTT Pool'!G168+' D2. NTT Pool'!G169</f>
        <v>783766469.75</v>
      </c>
      <c r="D198" s="455">
        <f>' D2. NTT Pool'!C168+' D2. NTT Pool'!C169</f>
        <v>926</v>
      </c>
      <c r="E198" s="125"/>
      <c r="F198" s="112">
        <f t="shared" si="4"/>
        <v>2.084369895722683E-2</v>
      </c>
      <c r="G198" s="112">
        <f t="shared" si="5"/>
        <v>5.1798400179000953E-3</v>
      </c>
    </row>
    <row r="199" spans="1:7" x14ac:dyDescent="0.25">
      <c r="A199" s="98" t="s">
        <v>707</v>
      </c>
      <c r="B199" s="458" t="s">
        <v>1430</v>
      </c>
      <c r="C199" s="450">
        <f>' D2. NTT Pool'!G170+' D2. NTT Pool'!G171</f>
        <v>572660142.01999986</v>
      </c>
      <c r="D199" s="455">
        <f>' D2. NTT Pool'!C170+' D2. NTT Pool'!C171</f>
        <v>607</v>
      </c>
      <c r="E199" s="119"/>
      <c r="F199" s="112">
        <f t="shared" si="4"/>
        <v>1.5229479782255816E-2</v>
      </c>
      <c r="G199" s="112">
        <f t="shared" si="5"/>
        <v>3.3954242881915312E-3</v>
      </c>
    </row>
    <row r="200" spans="1:7" x14ac:dyDescent="0.25">
      <c r="A200" s="98" t="s">
        <v>708</v>
      </c>
      <c r="B200" s="458" t="s">
        <v>1431</v>
      </c>
      <c r="C200" s="450">
        <f>' D2. NTT Pool'!G172</f>
        <v>981860115.79999876</v>
      </c>
      <c r="D200" s="455">
        <f>' D2. NTT Pool'!C172</f>
        <v>817</v>
      </c>
      <c r="E200" s="119"/>
      <c r="F200" s="112">
        <f t="shared" si="4"/>
        <v>2.6111855331564533E-2</v>
      </c>
      <c r="G200" s="112">
        <f t="shared" si="5"/>
        <v>4.5701180287520274E-3</v>
      </c>
    </row>
    <row r="201" spans="1:7" x14ac:dyDescent="0.25">
      <c r="A201" s="98" t="s">
        <v>709</v>
      </c>
      <c r="B201" s="119"/>
      <c r="E201" s="119"/>
      <c r="F201" s="112" t="str">
        <f t="shared" si="4"/>
        <v/>
      </c>
      <c r="G201" s="112" t="str">
        <f t="shared" si="5"/>
        <v/>
      </c>
    </row>
    <row r="202" spans="1:7" x14ac:dyDescent="0.25">
      <c r="A202" s="98" t="s">
        <v>710</v>
      </c>
      <c r="B202" s="119"/>
      <c r="C202" s="455"/>
      <c r="D202" s="455"/>
      <c r="E202" s="119"/>
      <c r="F202" s="112" t="str">
        <f t="shared" si="4"/>
        <v/>
      </c>
      <c r="G202" s="112" t="str">
        <f t="shared" si="5"/>
        <v/>
      </c>
    </row>
    <row r="203" spans="1:7" x14ac:dyDescent="0.25">
      <c r="A203" s="98" t="s">
        <v>711</v>
      </c>
      <c r="B203" s="119"/>
      <c r="E203" s="119"/>
      <c r="F203" s="112" t="str">
        <f t="shared" si="4"/>
        <v/>
      </c>
      <c r="G203" s="112" t="str">
        <f t="shared" si="5"/>
        <v/>
      </c>
    </row>
    <row r="204" spans="1:7" x14ac:dyDescent="0.25">
      <c r="A204" s="98" t="s">
        <v>712</v>
      </c>
      <c r="B204" s="119"/>
      <c r="E204" s="119"/>
      <c r="F204" s="112" t="str">
        <f t="shared" si="4"/>
        <v/>
      </c>
      <c r="G204" s="112" t="str">
        <f t="shared" si="5"/>
        <v/>
      </c>
    </row>
    <row r="205" spans="1:7" x14ac:dyDescent="0.25">
      <c r="A205" s="98" t="s">
        <v>713</v>
      </c>
      <c r="B205" s="119"/>
      <c r="F205" s="112" t="str">
        <f t="shared" si="4"/>
        <v/>
      </c>
      <c r="G205" s="112" t="str">
        <f t="shared" si="5"/>
        <v/>
      </c>
    </row>
    <row r="206" spans="1:7" x14ac:dyDescent="0.25">
      <c r="A206" s="98" t="s">
        <v>714</v>
      </c>
      <c r="B206" s="119"/>
      <c r="E206" s="114"/>
      <c r="F206" s="112" t="str">
        <f t="shared" si="4"/>
        <v/>
      </c>
      <c r="G206" s="112" t="str">
        <f t="shared" si="5"/>
        <v/>
      </c>
    </row>
    <row r="207" spans="1:7" x14ac:dyDescent="0.25">
      <c r="A207" s="98" t="s">
        <v>715</v>
      </c>
      <c r="B207" s="119"/>
      <c r="E207" s="114"/>
      <c r="F207" s="112" t="str">
        <f t="shared" si="4"/>
        <v/>
      </c>
      <c r="G207" s="112" t="str">
        <f t="shared" si="5"/>
        <v/>
      </c>
    </row>
    <row r="208" spans="1:7" x14ac:dyDescent="0.25">
      <c r="A208" s="98" t="s">
        <v>716</v>
      </c>
      <c r="B208" s="119"/>
      <c r="E208" s="114"/>
      <c r="F208" s="112" t="str">
        <f t="shared" si="4"/>
        <v/>
      </c>
      <c r="G208" s="112" t="str">
        <f t="shared" si="5"/>
        <v/>
      </c>
    </row>
    <row r="209" spans="1:7" x14ac:dyDescent="0.25">
      <c r="A209" s="98" t="s">
        <v>717</v>
      </c>
      <c r="B209" s="119"/>
      <c r="E209" s="114"/>
      <c r="F209" s="112" t="str">
        <f t="shared" si="4"/>
        <v/>
      </c>
      <c r="G209" s="112" t="str">
        <f t="shared" si="5"/>
        <v/>
      </c>
    </row>
    <row r="210" spans="1:7" x14ac:dyDescent="0.25">
      <c r="A210" s="98" t="s">
        <v>718</v>
      </c>
      <c r="B210" s="119"/>
      <c r="E210" s="114"/>
      <c r="F210" s="112" t="str">
        <f t="shared" si="4"/>
        <v/>
      </c>
      <c r="G210" s="112" t="str">
        <f t="shared" si="5"/>
        <v/>
      </c>
    </row>
    <row r="211" spans="1:7" x14ac:dyDescent="0.25">
      <c r="A211" s="98" t="s">
        <v>719</v>
      </c>
      <c r="B211" s="119"/>
      <c r="E211" s="114"/>
      <c r="F211" s="112" t="str">
        <f t="shared" si="4"/>
        <v/>
      </c>
      <c r="G211" s="112" t="str">
        <f t="shared" si="5"/>
        <v/>
      </c>
    </row>
    <row r="212" spans="1:7" x14ac:dyDescent="0.25">
      <c r="A212" s="98" t="s">
        <v>720</v>
      </c>
      <c r="B212" s="119"/>
      <c r="E212" s="114"/>
      <c r="F212" s="112" t="str">
        <f t="shared" si="4"/>
        <v/>
      </c>
      <c r="G212" s="112" t="str">
        <f t="shared" si="5"/>
        <v/>
      </c>
    </row>
    <row r="213" spans="1:7" x14ac:dyDescent="0.25">
      <c r="A213" s="98" t="s">
        <v>721</v>
      </c>
      <c r="B213" s="119"/>
      <c r="E213" s="114"/>
      <c r="F213" s="112" t="str">
        <f t="shared" si="4"/>
        <v/>
      </c>
      <c r="G213" s="112" t="str">
        <f t="shared" si="5"/>
        <v/>
      </c>
    </row>
    <row r="214" spans="1:7" x14ac:dyDescent="0.25">
      <c r="A214" s="98" t="s">
        <v>722</v>
      </c>
      <c r="B214" s="128" t="s">
        <v>92</v>
      </c>
      <c r="C214" s="439">
        <f>SUM(C190:C213)</f>
        <v>37602081634.279991</v>
      </c>
      <c r="D214" s="459">
        <f>SUM(D190:D213)</f>
        <v>178770</v>
      </c>
      <c r="E214" s="114"/>
      <c r="F214" s="129">
        <f>SUM(F190:F213)</f>
        <v>1.0000000000000002</v>
      </c>
      <c r="G214" s="129">
        <f>SUM(G190:G213)</f>
        <v>1</v>
      </c>
    </row>
    <row r="215" spans="1:7" ht="15" customHeight="1" x14ac:dyDescent="0.25">
      <c r="A215" s="109"/>
      <c r="B215" s="110" t="s">
        <v>723</v>
      </c>
      <c r="C215" s="109" t="s">
        <v>692</v>
      </c>
      <c r="D215" s="109" t="s">
        <v>693</v>
      </c>
      <c r="E215" s="116"/>
      <c r="F215" s="109" t="s">
        <v>519</v>
      </c>
      <c r="G215" s="109" t="s">
        <v>694</v>
      </c>
    </row>
    <row r="216" spans="1:7" x14ac:dyDescent="0.25">
      <c r="A216" s="98" t="s">
        <v>724</v>
      </c>
      <c r="B216" s="98" t="s">
        <v>725</v>
      </c>
      <c r="C216" s="132" t="s">
        <v>959</v>
      </c>
      <c r="G216" s="98"/>
    </row>
    <row r="217" spans="1:7" x14ac:dyDescent="0.25">
      <c r="G217" s="98"/>
    </row>
    <row r="218" spans="1:7" x14ac:dyDescent="0.25">
      <c r="B218" s="119" t="s">
        <v>726</v>
      </c>
      <c r="G218" s="98"/>
    </row>
    <row r="219" spans="1:7" x14ac:dyDescent="0.25">
      <c r="A219" s="98" t="s">
        <v>727</v>
      </c>
      <c r="B219" s="98" t="s">
        <v>728</v>
      </c>
      <c r="C219" s="132" t="s">
        <v>959</v>
      </c>
      <c r="D219" s="132" t="s">
        <v>959</v>
      </c>
      <c r="F219" s="112" t="str">
        <f t="shared" ref="F219:F233" si="6">IF($C$227=0,"",IF(C219="[for completion]","",C219/$C$227))</f>
        <v/>
      </c>
      <c r="G219" s="112" t="str">
        <f t="shared" ref="G219:G233" si="7">IF($D$227=0,"",IF(D219="[for completion]","",D219/$D$227))</f>
        <v/>
      </c>
    </row>
    <row r="220" spans="1:7" x14ac:dyDescent="0.25">
      <c r="A220" s="98" t="s">
        <v>729</v>
      </c>
      <c r="B220" s="98" t="s">
        <v>730</v>
      </c>
      <c r="C220" s="132" t="s">
        <v>959</v>
      </c>
      <c r="D220" s="132" t="s">
        <v>959</v>
      </c>
      <c r="F220" s="112" t="str">
        <f t="shared" si="6"/>
        <v/>
      </c>
      <c r="G220" s="112" t="str">
        <f t="shared" si="7"/>
        <v/>
      </c>
    </row>
    <row r="221" spans="1:7" x14ac:dyDescent="0.25">
      <c r="A221" s="98" t="s">
        <v>731</v>
      </c>
      <c r="B221" s="98" t="s">
        <v>732</v>
      </c>
      <c r="C221" s="132" t="s">
        <v>959</v>
      </c>
      <c r="D221" s="132" t="s">
        <v>959</v>
      </c>
      <c r="F221" s="112" t="str">
        <f t="shared" si="6"/>
        <v/>
      </c>
      <c r="G221" s="112" t="str">
        <f t="shared" si="7"/>
        <v/>
      </c>
    </row>
    <row r="222" spans="1:7" x14ac:dyDescent="0.25">
      <c r="A222" s="98" t="s">
        <v>733</v>
      </c>
      <c r="B222" s="98" t="s">
        <v>734</v>
      </c>
      <c r="C222" s="132" t="s">
        <v>959</v>
      </c>
      <c r="D222" s="132" t="s">
        <v>959</v>
      </c>
      <c r="F222" s="112" t="str">
        <f t="shared" si="6"/>
        <v/>
      </c>
      <c r="G222" s="112" t="str">
        <f t="shared" si="7"/>
        <v/>
      </c>
    </row>
    <row r="223" spans="1:7" x14ac:dyDescent="0.25">
      <c r="A223" s="98" t="s">
        <v>735</v>
      </c>
      <c r="B223" s="98" t="s">
        <v>736</v>
      </c>
      <c r="C223" s="132" t="s">
        <v>959</v>
      </c>
      <c r="D223" s="132" t="s">
        <v>959</v>
      </c>
      <c r="F223" s="112" t="str">
        <f t="shared" si="6"/>
        <v/>
      </c>
      <c r="G223" s="112" t="str">
        <f t="shared" si="7"/>
        <v/>
      </c>
    </row>
    <row r="224" spans="1:7" x14ac:dyDescent="0.25">
      <c r="A224" s="98" t="s">
        <v>737</v>
      </c>
      <c r="B224" s="98" t="s">
        <v>738</v>
      </c>
      <c r="C224" s="132" t="s">
        <v>959</v>
      </c>
      <c r="D224" s="132" t="s">
        <v>959</v>
      </c>
      <c r="F224" s="112" t="str">
        <f t="shared" si="6"/>
        <v/>
      </c>
      <c r="G224" s="112" t="str">
        <f t="shared" si="7"/>
        <v/>
      </c>
    </row>
    <row r="225" spans="1:7" x14ac:dyDescent="0.25">
      <c r="A225" s="98" t="s">
        <v>739</v>
      </c>
      <c r="B225" s="98" t="s">
        <v>740</v>
      </c>
      <c r="C225" s="132" t="s">
        <v>959</v>
      </c>
      <c r="D225" s="132" t="s">
        <v>959</v>
      </c>
      <c r="F225" s="112" t="str">
        <f t="shared" si="6"/>
        <v/>
      </c>
      <c r="G225" s="112" t="str">
        <f t="shared" si="7"/>
        <v/>
      </c>
    </row>
    <row r="226" spans="1:7" x14ac:dyDescent="0.25">
      <c r="A226" s="98" t="s">
        <v>741</v>
      </c>
      <c r="B226" s="98" t="s">
        <v>742</v>
      </c>
      <c r="C226" s="132" t="s">
        <v>959</v>
      </c>
      <c r="D226" s="132" t="s">
        <v>959</v>
      </c>
      <c r="F226" s="112" t="str">
        <f t="shared" si="6"/>
        <v/>
      </c>
      <c r="G226" s="112" t="str">
        <f t="shared" si="7"/>
        <v/>
      </c>
    </row>
    <row r="227" spans="1:7" x14ac:dyDescent="0.25">
      <c r="A227" s="98" t="s">
        <v>743</v>
      </c>
      <c r="B227" s="128" t="s">
        <v>92</v>
      </c>
      <c r="C227" s="98">
        <f>SUM(C219:C226)</f>
        <v>0</v>
      </c>
      <c r="D227" s="98">
        <f>SUM(D219:D226)</f>
        <v>0</v>
      </c>
      <c r="F227" s="114">
        <f>SUM(F219:F226)</f>
        <v>0</v>
      </c>
      <c r="G227" s="114">
        <f>SUM(G219:G226)</f>
        <v>0</v>
      </c>
    </row>
    <row r="228" spans="1:7" outlineLevel="1" x14ac:dyDescent="0.25">
      <c r="A228" s="98" t="s">
        <v>744</v>
      </c>
      <c r="B228" s="115" t="s">
        <v>745</v>
      </c>
      <c r="F228" s="112" t="str">
        <f t="shared" si="6"/>
        <v/>
      </c>
      <c r="G228" s="112" t="str">
        <f t="shared" si="7"/>
        <v/>
      </c>
    </row>
    <row r="229" spans="1:7" outlineLevel="1" x14ac:dyDescent="0.25">
      <c r="A229" s="98" t="s">
        <v>746</v>
      </c>
      <c r="B229" s="115" t="s">
        <v>747</v>
      </c>
      <c r="F229" s="112" t="str">
        <f t="shared" si="6"/>
        <v/>
      </c>
      <c r="G229" s="112" t="str">
        <f t="shared" si="7"/>
        <v/>
      </c>
    </row>
    <row r="230" spans="1:7" outlineLevel="1" x14ac:dyDescent="0.25">
      <c r="A230" s="98" t="s">
        <v>748</v>
      </c>
      <c r="B230" s="115" t="s">
        <v>749</v>
      </c>
      <c r="F230" s="112" t="str">
        <f t="shared" si="6"/>
        <v/>
      </c>
      <c r="G230" s="112" t="str">
        <f t="shared" si="7"/>
        <v/>
      </c>
    </row>
    <row r="231" spans="1:7" outlineLevel="1" x14ac:dyDescent="0.25">
      <c r="A231" s="98" t="s">
        <v>750</v>
      </c>
      <c r="B231" s="115" t="s">
        <v>751</v>
      </c>
      <c r="F231" s="112" t="str">
        <f t="shared" si="6"/>
        <v/>
      </c>
      <c r="G231" s="112" t="str">
        <f t="shared" si="7"/>
        <v/>
      </c>
    </row>
    <row r="232" spans="1:7" outlineLevel="1" x14ac:dyDescent="0.25">
      <c r="A232" s="98" t="s">
        <v>752</v>
      </c>
      <c r="B232" s="115" t="s">
        <v>753</v>
      </c>
      <c r="F232" s="112" t="str">
        <f t="shared" si="6"/>
        <v/>
      </c>
      <c r="G232" s="112" t="str">
        <f t="shared" si="7"/>
        <v/>
      </c>
    </row>
    <row r="233" spans="1:7" outlineLevel="1" x14ac:dyDescent="0.25">
      <c r="A233" s="98" t="s">
        <v>754</v>
      </c>
      <c r="B233" s="115" t="s">
        <v>755</v>
      </c>
      <c r="F233" s="112" t="str">
        <f t="shared" si="6"/>
        <v/>
      </c>
      <c r="G233" s="112" t="str">
        <f t="shared" si="7"/>
        <v/>
      </c>
    </row>
    <row r="234" spans="1:7" outlineLevel="1" x14ac:dyDescent="0.25">
      <c r="A234" s="98" t="s">
        <v>756</v>
      </c>
      <c r="B234" s="115"/>
      <c r="F234" s="112"/>
      <c r="G234" s="112"/>
    </row>
    <row r="235" spans="1:7" outlineLevel="1" x14ac:dyDescent="0.25">
      <c r="A235" s="98" t="s">
        <v>757</v>
      </c>
      <c r="B235" s="115"/>
      <c r="F235" s="112"/>
      <c r="G235" s="112"/>
    </row>
    <row r="236" spans="1:7" outlineLevel="1" x14ac:dyDescent="0.25">
      <c r="A236" s="98" t="s">
        <v>758</v>
      </c>
      <c r="B236" s="115"/>
      <c r="F236" s="112"/>
      <c r="G236" s="112"/>
    </row>
    <row r="237" spans="1:7" ht="15" customHeight="1" x14ac:dyDescent="0.25">
      <c r="A237" s="109"/>
      <c r="B237" s="110" t="s">
        <v>759</v>
      </c>
      <c r="C237" s="109" t="s">
        <v>692</v>
      </c>
      <c r="D237" s="109" t="s">
        <v>693</v>
      </c>
      <c r="E237" s="116"/>
      <c r="F237" s="109" t="s">
        <v>519</v>
      </c>
      <c r="G237" s="109" t="s">
        <v>694</v>
      </c>
    </row>
    <row r="238" spans="1:7" x14ac:dyDescent="0.25">
      <c r="A238" s="98" t="s">
        <v>760</v>
      </c>
      <c r="B238" s="98" t="s">
        <v>725</v>
      </c>
      <c r="C238" s="456">
        <f>' D2. NTT Pool'!C14</f>
        <v>0.52300000000000002</v>
      </c>
      <c r="G238" s="98"/>
    </row>
    <row r="239" spans="1:7" x14ac:dyDescent="0.25">
      <c r="G239" s="98"/>
    </row>
    <row r="240" spans="1:7" x14ac:dyDescent="0.25">
      <c r="B240" s="119" t="s">
        <v>726</v>
      </c>
      <c r="G240" s="98"/>
    </row>
    <row r="241" spans="1:7" x14ac:dyDescent="0.25">
      <c r="A241" s="98" t="s">
        <v>761</v>
      </c>
      <c r="B241" s="98" t="s">
        <v>728</v>
      </c>
      <c r="C241" s="450">
        <f>SUM(' D2. NTT Pool'!G111:G115)</f>
        <v>8689619518.1900043</v>
      </c>
      <c r="D241" s="455">
        <f>SUM(' D2. NTT Pool'!C111:C115)</f>
        <v>58978</v>
      </c>
      <c r="F241" s="112">
        <f>IF($C$249=0,"",IF(C241="[Mark as ND1 if not relevant]","",C241/$C$249))</f>
        <v>0.23109410810565609</v>
      </c>
      <c r="G241" s="112">
        <f>IF($D$249=0,"",IF(D241="[Mark as ND1 if not relevant]","",D241/$D$249))</f>
        <v>0.329909940146557</v>
      </c>
    </row>
    <row r="242" spans="1:7" x14ac:dyDescent="0.25">
      <c r="A242" s="98" t="s">
        <v>762</v>
      </c>
      <c r="B242" s="98" t="s">
        <v>730</v>
      </c>
      <c r="C242" s="450">
        <f>SUM(' D2. NTT Pool'!G116:G117)</f>
        <v>6857312589.4099998</v>
      </c>
      <c r="D242" s="455">
        <f>SUM(' D2. NTT Pool'!C116:C117)</f>
        <v>30147</v>
      </c>
      <c r="F242" s="112">
        <f t="shared" ref="F242:F248" si="8">IF($C$249=0,"",IF(C242="[Mark as ND1 if not relevant]","",C242/$C$249))</f>
        <v>0.18236523860845305</v>
      </c>
      <c r="G242" s="112">
        <f t="shared" ref="G242:G248" si="9">IF($D$249=0,"",IF(D242="[Mark as ND1 if not relevant]","",D242/$D$249))</f>
        <v>0.16863567712703473</v>
      </c>
    </row>
    <row r="243" spans="1:7" x14ac:dyDescent="0.25">
      <c r="A243" s="98" t="s">
        <v>763</v>
      </c>
      <c r="B243" s="98" t="s">
        <v>732</v>
      </c>
      <c r="C243" s="450">
        <f>SUM(' D2. NTT Pool'!G118:G119)</f>
        <v>8644042253.2000065</v>
      </c>
      <c r="D243" s="455">
        <f>SUM(' D2. NTT Pool'!C118:C119)</f>
        <v>36128</v>
      </c>
      <c r="F243" s="112">
        <f t="shared" si="8"/>
        <v>0.22988201390743365</v>
      </c>
      <c r="G243" s="112">
        <f t="shared" si="9"/>
        <v>0.20209207361414108</v>
      </c>
    </row>
    <row r="244" spans="1:7" x14ac:dyDescent="0.25">
      <c r="A244" s="98" t="s">
        <v>764</v>
      </c>
      <c r="B244" s="98" t="s">
        <v>734</v>
      </c>
      <c r="C244" s="450">
        <f>SUM(' D2. NTT Pool'!G120:G121)</f>
        <v>7704358171.2299843</v>
      </c>
      <c r="D244" s="455">
        <f>SUM(' D2. NTT Pool'!C120:C121)</f>
        <v>30458</v>
      </c>
      <c r="F244" s="112">
        <f t="shared" si="8"/>
        <v>0.20489179950628841</v>
      </c>
      <c r="G244" s="112">
        <f t="shared" si="9"/>
        <v>0.17037534261900766</v>
      </c>
    </row>
    <row r="245" spans="1:7" x14ac:dyDescent="0.25">
      <c r="A245" s="98" t="s">
        <v>765</v>
      </c>
      <c r="B245" s="98" t="s">
        <v>736</v>
      </c>
      <c r="C245" s="450">
        <f>SUM(' D2. NTT Pool'!G122:G123)</f>
        <v>5087133562.5999899</v>
      </c>
      <c r="D245" s="455">
        <f>SUM(' D2. NTT Pool'!C122:C123)</f>
        <v>20440</v>
      </c>
      <c r="F245" s="112">
        <f t="shared" si="8"/>
        <v>0.13528861545692455</v>
      </c>
      <c r="G245" s="112">
        <f t="shared" si="9"/>
        <v>0.11433685741455502</v>
      </c>
    </row>
    <row r="246" spans="1:7" x14ac:dyDescent="0.25">
      <c r="A246" s="98" t="s">
        <v>766</v>
      </c>
      <c r="B246" s="98" t="s">
        <v>738</v>
      </c>
      <c r="C246" s="450">
        <f>' D2. NTT Pool'!G124</f>
        <v>591631016.67999995</v>
      </c>
      <c r="D246" s="455">
        <f>SUM(' D2. NTT Pool'!C124)</f>
        <v>2466</v>
      </c>
      <c r="F246" s="112">
        <f t="shared" si="8"/>
        <v>1.57339963897275E-2</v>
      </c>
      <c r="G246" s="112">
        <f t="shared" si="9"/>
        <v>1.3794260782010405E-2</v>
      </c>
    </row>
    <row r="247" spans="1:7" x14ac:dyDescent="0.25">
      <c r="A247" s="98" t="s">
        <v>767</v>
      </c>
      <c r="B247" s="98" t="s">
        <v>740</v>
      </c>
      <c r="C247" s="450">
        <f>' D2. NTT Pool'!G125</f>
        <v>23629992.920000006</v>
      </c>
      <c r="D247" s="455">
        <f>SUM(' D2. NTT Pool'!C125)</f>
        <v>126</v>
      </c>
      <c r="F247" s="112">
        <f t="shared" si="8"/>
        <v>6.2842246740025403E-4</v>
      </c>
      <c r="G247" s="112">
        <f t="shared" si="9"/>
        <v>7.0481624433629808E-4</v>
      </c>
    </row>
    <row r="248" spans="1:7" x14ac:dyDescent="0.25">
      <c r="A248" s="98" t="s">
        <v>768</v>
      </c>
      <c r="B248" s="98" t="s">
        <v>742</v>
      </c>
      <c r="C248" s="450">
        <f>' D2. NTT Pool'!G126</f>
        <v>4354530.0500000007</v>
      </c>
      <c r="D248" s="455">
        <f>SUM(' D2. NTT Pool'!C126)</f>
        <v>27</v>
      </c>
      <c r="F248" s="112">
        <f t="shared" si="8"/>
        <v>1.1580555811650034E-4</v>
      </c>
      <c r="G248" s="112">
        <f t="shared" si="9"/>
        <v>1.5103205235777816E-4</v>
      </c>
    </row>
    <row r="249" spans="1:7" x14ac:dyDescent="0.25">
      <c r="A249" s="98" t="s">
        <v>769</v>
      </c>
      <c r="B249" s="128" t="s">
        <v>92</v>
      </c>
      <c r="C249" s="450">
        <f>SUM(C241:C248)</f>
        <v>37602081634.279984</v>
      </c>
      <c r="D249" s="455">
        <f>SUM(D241:D248)</f>
        <v>178770</v>
      </c>
      <c r="F249" s="114">
        <f>SUM(F241:F248)</f>
        <v>1</v>
      </c>
      <c r="G249" s="114">
        <f>SUM(G241:G248)</f>
        <v>0.99999999999999989</v>
      </c>
    </row>
    <row r="250" spans="1:7" outlineLevel="1" x14ac:dyDescent="0.25">
      <c r="A250" s="98" t="s">
        <v>770</v>
      </c>
      <c r="B250" s="115" t="s">
        <v>745</v>
      </c>
      <c r="C250" s="450"/>
      <c r="F250" s="112"/>
      <c r="G250" s="112"/>
    </row>
    <row r="251" spans="1:7" outlineLevel="1" x14ac:dyDescent="0.25">
      <c r="A251" s="98" t="s">
        <v>771</v>
      </c>
      <c r="B251" s="115" t="s">
        <v>747</v>
      </c>
      <c r="F251" s="112"/>
      <c r="G251" s="112"/>
    </row>
    <row r="252" spans="1:7" outlineLevel="1" x14ac:dyDescent="0.25">
      <c r="A252" s="98" t="s">
        <v>772</v>
      </c>
      <c r="B252" s="115" t="s">
        <v>749</v>
      </c>
      <c r="F252" s="112"/>
      <c r="G252" s="112"/>
    </row>
    <row r="253" spans="1:7" outlineLevel="1" x14ac:dyDescent="0.25">
      <c r="A253" s="98" t="s">
        <v>773</v>
      </c>
      <c r="B253" s="115" t="s">
        <v>751</v>
      </c>
      <c r="F253" s="112"/>
      <c r="G253" s="112"/>
    </row>
    <row r="254" spans="1:7" outlineLevel="1" x14ac:dyDescent="0.25">
      <c r="A254" s="98" t="s">
        <v>774</v>
      </c>
      <c r="B254" s="115" t="s">
        <v>753</v>
      </c>
      <c r="F254" s="112"/>
      <c r="G254" s="112"/>
    </row>
    <row r="255" spans="1:7" outlineLevel="1" x14ac:dyDescent="0.25">
      <c r="A255" s="98" t="s">
        <v>775</v>
      </c>
      <c r="B255" s="115" t="s">
        <v>755</v>
      </c>
      <c r="F255" s="112"/>
      <c r="G255" s="112"/>
    </row>
    <row r="256" spans="1:7" outlineLevel="1" x14ac:dyDescent="0.25">
      <c r="A256" s="98" t="s">
        <v>776</v>
      </c>
      <c r="B256" s="115"/>
      <c r="F256" s="112"/>
      <c r="G256" s="112"/>
    </row>
    <row r="257" spans="1:14" outlineLevel="1" x14ac:dyDescent="0.25">
      <c r="A257" s="98" t="s">
        <v>777</v>
      </c>
      <c r="B257" s="115"/>
      <c r="F257" s="112"/>
      <c r="G257" s="112"/>
    </row>
    <row r="258" spans="1:14" outlineLevel="1" x14ac:dyDescent="0.25">
      <c r="A258" s="98" t="s">
        <v>778</v>
      </c>
      <c r="B258" s="115"/>
      <c r="F258" s="112"/>
      <c r="G258" s="112"/>
    </row>
    <row r="259" spans="1:14" ht="15" customHeight="1" x14ac:dyDescent="0.25">
      <c r="A259" s="109"/>
      <c r="B259" s="110" t="s">
        <v>779</v>
      </c>
      <c r="C259" s="109" t="s">
        <v>519</v>
      </c>
      <c r="D259" s="109"/>
      <c r="E259" s="116"/>
      <c r="F259" s="109"/>
      <c r="G259" s="109"/>
    </row>
    <row r="260" spans="1:14" x14ac:dyDescent="0.25">
      <c r="A260" s="98" t="s">
        <v>780</v>
      </c>
      <c r="B260" s="98" t="s">
        <v>781</v>
      </c>
      <c r="C260" s="468">
        <f>' D2. NTT Pool'!I92</f>
        <v>0.91459984697649044</v>
      </c>
      <c r="E260" s="114"/>
      <c r="F260" s="114"/>
      <c r="G260" s="114"/>
    </row>
    <row r="261" spans="1:14" x14ac:dyDescent="0.25">
      <c r="A261" s="98" t="s">
        <v>782</v>
      </c>
      <c r="B261" s="98" t="s">
        <v>783</v>
      </c>
      <c r="C261" s="468">
        <v>0</v>
      </c>
      <c r="E261" s="114"/>
      <c r="F261" s="114"/>
    </row>
    <row r="262" spans="1:14" x14ac:dyDescent="0.25">
      <c r="A262" s="98" t="s">
        <v>784</v>
      </c>
      <c r="B262" s="98" t="s">
        <v>785</v>
      </c>
      <c r="C262" s="468">
        <f>' D2. NTT Pool'!I91</f>
        <v>8.5400153023509492E-2</v>
      </c>
      <c r="E262" s="114"/>
      <c r="F262" s="114"/>
    </row>
    <row r="263" spans="1:14" x14ac:dyDescent="0.25">
      <c r="A263" s="98" t="s">
        <v>786</v>
      </c>
      <c r="B263" s="119" t="s">
        <v>1137</v>
      </c>
      <c r="C263" s="468">
        <v>0</v>
      </c>
      <c r="D263" s="125"/>
      <c r="E263" s="125"/>
      <c r="F263" s="126"/>
      <c r="G263" s="126"/>
      <c r="H263" s="93"/>
      <c r="I263" s="98"/>
      <c r="J263" s="98"/>
      <c r="K263" s="98"/>
      <c r="L263" s="93"/>
      <c r="M263" s="93"/>
      <c r="N263" s="93"/>
    </row>
    <row r="264" spans="1:14" x14ac:dyDescent="0.25">
      <c r="A264" s="98" t="s">
        <v>1145</v>
      </c>
      <c r="B264" s="98" t="s">
        <v>90</v>
      </c>
      <c r="C264" s="468">
        <v>0</v>
      </c>
      <c r="E264" s="114"/>
      <c r="F264" s="114"/>
    </row>
    <row r="265" spans="1:14" outlineLevel="1" x14ac:dyDescent="0.25">
      <c r="A265" s="98" t="s">
        <v>787</v>
      </c>
      <c r="B265" s="115" t="s">
        <v>788</v>
      </c>
      <c r="C265" s="114"/>
      <c r="E265" s="114"/>
      <c r="F265" s="114"/>
    </row>
    <row r="266" spans="1:14" outlineLevel="1" x14ac:dyDescent="0.25">
      <c r="A266" s="98" t="s">
        <v>789</v>
      </c>
      <c r="B266" s="115" t="s">
        <v>790</v>
      </c>
      <c r="C266" s="134"/>
      <c r="E266" s="114"/>
      <c r="F266" s="114"/>
    </row>
    <row r="267" spans="1:14" outlineLevel="1" x14ac:dyDescent="0.25">
      <c r="A267" s="98" t="s">
        <v>791</v>
      </c>
      <c r="B267" s="115" t="s">
        <v>792</v>
      </c>
      <c r="C267" s="114"/>
      <c r="E267" s="114"/>
      <c r="F267" s="114"/>
    </row>
    <row r="268" spans="1:14" outlineLevel="1" x14ac:dyDescent="0.25">
      <c r="A268" s="98" t="s">
        <v>793</v>
      </c>
      <c r="B268" s="115" t="s">
        <v>794</v>
      </c>
      <c r="C268" s="114"/>
      <c r="E268" s="114"/>
      <c r="F268" s="114"/>
    </row>
    <row r="269" spans="1:14" outlineLevel="1" x14ac:dyDescent="0.25">
      <c r="A269" s="98" t="s">
        <v>795</v>
      </c>
      <c r="B269" s="115" t="s">
        <v>796</v>
      </c>
      <c r="C269" s="114"/>
      <c r="E269" s="114"/>
      <c r="F269" s="114"/>
    </row>
    <row r="270" spans="1:14" outlineLevel="1" x14ac:dyDescent="0.25">
      <c r="A270" s="98" t="s">
        <v>797</v>
      </c>
      <c r="B270" s="115" t="s">
        <v>94</v>
      </c>
      <c r="C270" s="114"/>
      <c r="E270" s="114"/>
      <c r="F270" s="114"/>
    </row>
    <row r="271" spans="1:14" outlineLevel="1" x14ac:dyDescent="0.25">
      <c r="A271" s="98" t="s">
        <v>798</v>
      </c>
      <c r="B271" s="115" t="s">
        <v>94</v>
      </c>
      <c r="C271" s="114"/>
      <c r="E271" s="114"/>
      <c r="F271" s="114"/>
    </row>
    <row r="272" spans="1:14" outlineLevel="1" x14ac:dyDescent="0.25">
      <c r="A272" s="98" t="s">
        <v>799</v>
      </c>
      <c r="B272" s="115" t="s">
        <v>94</v>
      </c>
      <c r="C272" s="114"/>
      <c r="E272" s="114"/>
      <c r="F272" s="114"/>
    </row>
    <row r="273" spans="1:7" outlineLevel="1" x14ac:dyDescent="0.25">
      <c r="A273" s="98" t="s">
        <v>800</v>
      </c>
      <c r="B273" s="115" t="s">
        <v>94</v>
      </c>
      <c r="C273" s="114"/>
      <c r="E273" s="114"/>
      <c r="F273" s="114"/>
    </row>
    <row r="274" spans="1:7" outlineLevel="1" x14ac:dyDescent="0.25">
      <c r="A274" s="98" t="s">
        <v>801</v>
      </c>
      <c r="B274" s="115" t="s">
        <v>94</v>
      </c>
      <c r="C274" s="114"/>
      <c r="E274" s="114"/>
      <c r="F274" s="114"/>
    </row>
    <row r="275" spans="1:7" outlineLevel="1" x14ac:dyDescent="0.25">
      <c r="A275" s="98" t="s">
        <v>802</v>
      </c>
      <c r="B275" s="115" t="s">
        <v>94</v>
      </c>
      <c r="C275" s="114"/>
      <c r="E275" s="114"/>
      <c r="F275" s="114"/>
    </row>
    <row r="276" spans="1:7" ht="15" customHeight="1" x14ac:dyDescent="0.25">
      <c r="A276" s="109"/>
      <c r="B276" s="110" t="s">
        <v>803</v>
      </c>
      <c r="C276" s="109" t="s">
        <v>519</v>
      </c>
      <c r="D276" s="109"/>
      <c r="E276" s="116"/>
      <c r="F276" s="109"/>
      <c r="G276" s="111"/>
    </row>
    <row r="277" spans="1:7" x14ac:dyDescent="0.25">
      <c r="A277" s="98" t="s">
        <v>7</v>
      </c>
      <c r="B277" s="98" t="s">
        <v>1138</v>
      </c>
      <c r="C277" s="456">
        <f>[1]HTT!$C$14</f>
        <v>1</v>
      </c>
      <c r="E277" s="93"/>
      <c r="F277" s="93"/>
    </row>
    <row r="278" spans="1:7" x14ac:dyDescent="0.25">
      <c r="A278" s="98" t="s">
        <v>804</v>
      </c>
      <c r="B278" s="98" t="s">
        <v>805</v>
      </c>
      <c r="C278" s="456">
        <v>0</v>
      </c>
      <c r="E278" s="93"/>
      <c r="F278" s="93"/>
    </row>
    <row r="279" spans="1:7" x14ac:dyDescent="0.25">
      <c r="A279" s="98" t="s">
        <v>806</v>
      </c>
      <c r="B279" s="98" t="s">
        <v>90</v>
      </c>
      <c r="C279" s="456">
        <v>0</v>
      </c>
      <c r="E279" s="93"/>
      <c r="F279" s="93"/>
    </row>
    <row r="280" spans="1:7" outlineLevel="1" x14ac:dyDescent="0.25">
      <c r="A280" s="98" t="s">
        <v>807</v>
      </c>
      <c r="C280" s="132"/>
      <c r="E280" s="93"/>
      <c r="F280" s="93"/>
    </row>
    <row r="281" spans="1:7" outlineLevel="1" x14ac:dyDescent="0.25">
      <c r="A281" s="98" t="s">
        <v>808</v>
      </c>
      <c r="C281" s="132"/>
      <c r="E281" s="93"/>
      <c r="F281" s="93"/>
    </row>
    <row r="282" spans="1:7" outlineLevel="1" x14ac:dyDescent="0.25">
      <c r="A282" s="98" t="s">
        <v>809</v>
      </c>
      <c r="C282" s="132"/>
      <c r="E282" s="93"/>
      <c r="F282" s="93"/>
    </row>
    <row r="283" spans="1:7" outlineLevel="1" x14ac:dyDescent="0.25">
      <c r="A283" s="98" t="s">
        <v>810</v>
      </c>
      <c r="C283" s="132"/>
      <c r="E283" s="93"/>
      <c r="F283" s="93"/>
    </row>
    <row r="284" spans="1:7" outlineLevel="1" x14ac:dyDescent="0.25">
      <c r="A284" s="98" t="s">
        <v>811</v>
      </c>
      <c r="C284" s="132"/>
      <c r="E284" s="93"/>
      <c r="F284" s="93"/>
    </row>
    <row r="285" spans="1:7" outlineLevel="1" x14ac:dyDescent="0.25">
      <c r="A285" s="98" t="s">
        <v>812</v>
      </c>
      <c r="C285" s="132"/>
      <c r="E285" s="93"/>
      <c r="F285" s="93"/>
    </row>
    <row r="286" spans="1:7" ht="18.75" x14ac:dyDescent="0.25">
      <c r="A286" s="122"/>
      <c r="B286" s="123" t="s">
        <v>813</v>
      </c>
      <c r="C286" s="122"/>
      <c r="D286" s="122"/>
      <c r="E286" s="122"/>
      <c r="F286" s="124"/>
      <c r="G286" s="124"/>
    </row>
    <row r="287" spans="1:7" ht="15" customHeight="1" x14ac:dyDescent="0.25">
      <c r="A287" s="109"/>
      <c r="B287" s="110" t="s">
        <v>814</v>
      </c>
      <c r="C287" s="109" t="s">
        <v>692</v>
      </c>
      <c r="D287" s="109" t="s">
        <v>693</v>
      </c>
      <c r="E287" s="109"/>
      <c r="F287" s="109" t="s">
        <v>520</v>
      </c>
      <c r="G287" s="109" t="s">
        <v>694</v>
      </c>
    </row>
    <row r="288" spans="1:7" x14ac:dyDescent="0.25">
      <c r="A288" s="98" t="s">
        <v>815</v>
      </c>
      <c r="B288" s="98" t="s">
        <v>696</v>
      </c>
      <c r="C288" s="98" t="s">
        <v>959</v>
      </c>
      <c r="D288" s="125"/>
      <c r="E288" s="125"/>
      <c r="F288" s="126"/>
      <c r="G288" s="126"/>
    </row>
    <row r="289" spans="1:7" x14ac:dyDescent="0.25">
      <c r="A289" s="125"/>
      <c r="D289" s="125"/>
      <c r="E289" s="125"/>
      <c r="F289" s="126"/>
      <c r="G289" s="126"/>
    </row>
    <row r="290" spans="1:7" x14ac:dyDescent="0.25">
      <c r="B290" s="98" t="s">
        <v>697</v>
      </c>
      <c r="D290" s="125"/>
      <c r="E290" s="125"/>
      <c r="F290" s="126"/>
      <c r="G290" s="126"/>
    </row>
    <row r="291" spans="1:7" x14ac:dyDescent="0.25">
      <c r="A291" s="98" t="s">
        <v>816</v>
      </c>
      <c r="B291" s="119" t="s">
        <v>614</v>
      </c>
      <c r="C291" s="98" t="s">
        <v>959</v>
      </c>
      <c r="D291" s="98" t="s">
        <v>959</v>
      </c>
      <c r="E291" s="125"/>
      <c r="F291" s="112" t="str">
        <f t="shared" ref="F291:F314" si="10">IF($C$315=0,"",IF(C291="[for completion]","",C291/$C$315))</f>
        <v/>
      </c>
      <c r="G291" s="112" t="str">
        <f t="shared" ref="G291:G314" si="11">IF($D$315=0,"",IF(D291="[for completion]","",D291/$D$315))</f>
        <v/>
      </c>
    </row>
    <row r="292" spans="1:7" x14ac:dyDescent="0.25">
      <c r="A292" s="98" t="s">
        <v>817</v>
      </c>
      <c r="B292" s="119" t="s">
        <v>614</v>
      </c>
      <c r="C292" s="98" t="s">
        <v>959</v>
      </c>
      <c r="D292" s="98" t="s">
        <v>959</v>
      </c>
      <c r="E292" s="125"/>
      <c r="F292" s="112" t="str">
        <f t="shared" si="10"/>
        <v/>
      </c>
      <c r="G292" s="112" t="str">
        <f t="shared" si="11"/>
        <v/>
      </c>
    </row>
    <row r="293" spans="1:7" x14ac:dyDescent="0.25">
      <c r="A293" s="98" t="s">
        <v>818</v>
      </c>
      <c r="B293" s="119" t="s">
        <v>614</v>
      </c>
      <c r="C293" s="98" t="s">
        <v>959</v>
      </c>
      <c r="D293" s="98" t="s">
        <v>959</v>
      </c>
      <c r="E293" s="125"/>
      <c r="F293" s="112" t="str">
        <f t="shared" si="10"/>
        <v/>
      </c>
      <c r="G293" s="112" t="str">
        <f t="shared" si="11"/>
        <v/>
      </c>
    </row>
    <row r="294" spans="1:7" x14ac:dyDescent="0.25">
      <c r="A294" s="98" t="s">
        <v>819</v>
      </c>
      <c r="B294" s="119" t="s">
        <v>614</v>
      </c>
      <c r="C294" s="98" t="s">
        <v>959</v>
      </c>
      <c r="D294" s="98" t="s">
        <v>959</v>
      </c>
      <c r="E294" s="125"/>
      <c r="F294" s="112" t="str">
        <f t="shared" si="10"/>
        <v/>
      </c>
      <c r="G294" s="112" t="str">
        <f t="shared" si="11"/>
        <v/>
      </c>
    </row>
    <row r="295" spans="1:7" x14ac:dyDescent="0.25">
      <c r="A295" s="98" t="s">
        <v>820</v>
      </c>
      <c r="B295" s="119" t="s">
        <v>614</v>
      </c>
      <c r="C295" s="98" t="s">
        <v>959</v>
      </c>
      <c r="D295" s="98" t="s">
        <v>959</v>
      </c>
      <c r="E295" s="125"/>
      <c r="F295" s="112" t="str">
        <f t="shared" si="10"/>
        <v/>
      </c>
      <c r="G295" s="112" t="str">
        <f t="shared" si="11"/>
        <v/>
      </c>
    </row>
    <row r="296" spans="1:7" x14ac:dyDescent="0.25">
      <c r="A296" s="98" t="s">
        <v>821</v>
      </c>
      <c r="B296" s="119" t="s">
        <v>614</v>
      </c>
      <c r="C296" s="98" t="s">
        <v>959</v>
      </c>
      <c r="D296" s="98" t="s">
        <v>959</v>
      </c>
      <c r="E296" s="125"/>
      <c r="F296" s="112" t="str">
        <f t="shared" si="10"/>
        <v/>
      </c>
      <c r="G296" s="112" t="str">
        <f t="shared" si="11"/>
        <v/>
      </c>
    </row>
    <row r="297" spans="1:7" x14ac:dyDescent="0.25">
      <c r="A297" s="98" t="s">
        <v>822</v>
      </c>
      <c r="B297" s="119" t="s">
        <v>614</v>
      </c>
      <c r="C297" s="98" t="s">
        <v>959</v>
      </c>
      <c r="D297" s="98" t="s">
        <v>959</v>
      </c>
      <c r="E297" s="125"/>
      <c r="F297" s="112" t="str">
        <f t="shared" si="10"/>
        <v/>
      </c>
      <c r="G297" s="112" t="str">
        <f t="shared" si="11"/>
        <v/>
      </c>
    </row>
    <row r="298" spans="1:7" x14ac:dyDescent="0.25">
      <c r="A298" s="98" t="s">
        <v>823</v>
      </c>
      <c r="B298" s="119" t="s">
        <v>614</v>
      </c>
      <c r="C298" s="98" t="s">
        <v>959</v>
      </c>
      <c r="D298" s="98" t="s">
        <v>959</v>
      </c>
      <c r="E298" s="125"/>
      <c r="F298" s="112" t="str">
        <f t="shared" si="10"/>
        <v/>
      </c>
      <c r="G298" s="112" t="str">
        <f t="shared" si="11"/>
        <v/>
      </c>
    </row>
    <row r="299" spans="1:7" x14ac:dyDescent="0.25">
      <c r="A299" s="98" t="s">
        <v>824</v>
      </c>
      <c r="B299" s="119" t="s">
        <v>614</v>
      </c>
      <c r="C299" s="98" t="s">
        <v>959</v>
      </c>
      <c r="D299" s="98" t="s">
        <v>959</v>
      </c>
      <c r="E299" s="125"/>
      <c r="F299" s="112" t="str">
        <f t="shared" si="10"/>
        <v/>
      </c>
      <c r="G299" s="112" t="str">
        <f t="shared" si="11"/>
        <v/>
      </c>
    </row>
    <row r="300" spans="1:7" x14ac:dyDescent="0.25">
      <c r="A300" s="98" t="s">
        <v>825</v>
      </c>
      <c r="B300" s="119" t="s">
        <v>614</v>
      </c>
      <c r="C300" s="98" t="s">
        <v>959</v>
      </c>
      <c r="D300" s="98" t="s">
        <v>959</v>
      </c>
      <c r="E300" s="119"/>
      <c r="F300" s="112" t="str">
        <f t="shared" si="10"/>
        <v/>
      </c>
      <c r="G300" s="112" t="str">
        <f t="shared" si="11"/>
        <v/>
      </c>
    </row>
    <row r="301" spans="1:7" x14ac:dyDescent="0.25">
      <c r="A301" s="98" t="s">
        <v>826</v>
      </c>
      <c r="B301" s="119" t="s">
        <v>614</v>
      </c>
      <c r="C301" s="98" t="s">
        <v>959</v>
      </c>
      <c r="D301" s="98" t="s">
        <v>959</v>
      </c>
      <c r="E301" s="119"/>
      <c r="F301" s="112" t="str">
        <f t="shared" si="10"/>
        <v/>
      </c>
      <c r="G301" s="112" t="str">
        <f t="shared" si="11"/>
        <v/>
      </c>
    </row>
    <row r="302" spans="1:7" x14ac:dyDescent="0.25">
      <c r="A302" s="98" t="s">
        <v>827</v>
      </c>
      <c r="B302" s="119" t="s">
        <v>614</v>
      </c>
      <c r="C302" s="98" t="s">
        <v>959</v>
      </c>
      <c r="D302" s="98" t="s">
        <v>959</v>
      </c>
      <c r="E302" s="119"/>
      <c r="F302" s="112" t="str">
        <f t="shared" si="10"/>
        <v/>
      </c>
      <c r="G302" s="112" t="str">
        <f t="shared" si="11"/>
        <v/>
      </c>
    </row>
    <row r="303" spans="1:7" x14ac:dyDescent="0.25">
      <c r="A303" s="98" t="s">
        <v>828</v>
      </c>
      <c r="B303" s="119" t="s">
        <v>614</v>
      </c>
      <c r="C303" s="98" t="s">
        <v>959</v>
      </c>
      <c r="D303" s="98" t="s">
        <v>959</v>
      </c>
      <c r="E303" s="119"/>
      <c r="F303" s="112" t="str">
        <f t="shared" si="10"/>
        <v/>
      </c>
      <c r="G303" s="112" t="str">
        <f t="shared" si="11"/>
        <v/>
      </c>
    </row>
    <row r="304" spans="1:7" x14ac:dyDescent="0.25">
      <c r="A304" s="98" t="s">
        <v>829</v>
      </c>
      <c r="B304" s="119" t="s">
        <v>614</v>
      </c>
      <c r="C304" s="98" t="s">
        <v>959</v>
      </c>
      <c r="D304" s="98" t="s">
        <v>959</v>
      </c>
      <c r="E304" s="119"/>
      <c r="F304" s="112" t="str">
        <f t="shared" si="10"/>
        <v/>
      </c>
      <c r="G304" s="112" t="str">
        <f t="shared" si="11"/>
        <v/>
      </c>
    </row>
    <row r="305" spans="1:7" x14ac:dyDescent="0.25">
      <c r="A305" s="98" t="s">
        <v>830</v>
      </c>
      <c r="B305" s="119" t="s">
        <v>614</v>
      </c>
      <c r="C305" s="98" t="s">
        <v>959</v>
      </c>
      <c r="D305" s="98" t="s">
        <v>959</v>
      </c>
      <c r="E305" s="119"/>
      <c r="F305" s="112" t="str">
        <f t="shared" si="10"/>
        <v/>
      </c>
      <c r="G305" s="112" t="str">
        <f t="shared" si="11"/>
        <v/>
      </c>
    </row>
    <row r="306" spans="1:7" x14ac:dyDescent="0.25">
      <c r="A306" s="98" t="s">
        <v>831</v>
      </c>
      <c r="B306" s="119" t="s">
        <v>614</v>
      </c>
      <c r="C306" s="98" t="s">
        <v>959</v>
      </c>
      <c r="D306" s="98" t="s">
        <v>959</v>
      </c>
      <c r="F306" s="112" t="str">
        <f t="shared" si="10"/>
        <v/>
      </c>
      <c r="G306" s="112" t="str">
        <f t="shared" si="11"/>
        <v/>
      </c>
    </row>
    <row r="307" spans="1:7" x14ac:dyDescent="0.25">
      <c r="A307" s="98" t="s">
        <v>832</v>
      </c>
      <c r="B307" s="119" t="s">
        <v>614</v>
      </c>
      <c r="C307" s="98" t="s">
        <v>959</v>
      </c>
      <c r="D307" s="98" t="s">
        <v>959</v>
      </c>
      <c r="E307" s="114"/>
      <c r="F307" s="112" t="str">
        <f t="shared" si="10"/>
        <v/>
      </c>
      <c r="G307" s="112" t="str">
        <f t="shared" si="11"/>
        <v/>
      </c>
    </row>
    <row r="308" spans="1:7" x14ac:dyDescent="0.25">
      <c r="A308" s="98" t="s">
        <v>833</v>
      </c>
      <c r="B308" s="119" t="s">
        <v>614</v>
      </c>
      <c r="C308" s="98" t="s">
        <v>959</v>
      </c>
      <c r="D308" s="98" t="s">
        <v>959</v>
      </c>
      <c r="E308" s="114"/>
      <c r="F308" s="112" t="str">
        <f t="shared" si="10"/>
        <v/>
      </c>
      <c r="G308" s="112" t="str">
        <f t="shared" si="11"/>
        <v/>
      </c>
    </row>
    <row r="309" spans="1:7" x14ac:dyDescent="0.25">
      <c r="A309" s="98" t="s">
        <v>834</v>
      </c>
      <c r="B309" s="119" t="s">
        <v>614</v>
      </c>
      <c r="C309" s="98" t="s">
        <v>959</v>
      </c>
      <c r="D309" s="98" t="s">
        <v>959</v>
      </c>
      <c r="E309" s="114"/>
      <c r="F309" s="112" t="str">
        <f t="shared" si="10"/>
        <v/>
      </c>
      <c r="G309" s="112" t="str">
        <f t="shared" si="11"/>
        <v/>
      </c>
    </row>
    <row r="310" spans="1:7" x14ac:dyDescent="0.25">
      <c r="A310" s="98" t="s">
        <v>835</v>
      </c>
      <c r="B310" s="119" t="s">
        <v>614</v>
      </c>
      <c r="C310" s="98" t="s">
        <v>959</v>
      </c>
      <c r="D310" s="98" t="s">
        <v>959</v>
      </c>
      <c r="E310" s="114"/>
      <c r="F310" s="112" t="str">
        <f t="shared" si="10"/>
        <v/>
      </c>
      <c r="G310" s="112" t="str">
        <f t="shared" si="11"/>
        <v/>
      </c>
    </row>
    <row r="311" spans="1:7" x14ac:dyDescent="0.25">
      <c r="A311" s="98" t="s">
        <v>836</v>
      </c>
      <c r="B311" s="119" t="s">
        <v>614</v>
      </c>
      <c r="C311" s="98" t="s">
        <v>959</v>
      </c>
      <c r="D311" s="98" t="s">
        <v>959</v>
      </c>
      <c r="E311" s="114"/>
      <c r="F311" s="112" t="str">
        <f t="shared" si="10"/>
        <v/>
      </c>
      <c r="G311" s="112" t="str">
        <f t="shared" si="11"/>
        <v/>
      </c>
    </row>
    <row r="312" spans="1:7" x14ac:dyDescent="0.25">
      <c r="A312" s="98" t="s">
        <v>837</v>
      </c>
      <c r="B312" s="119" t="s">
        <v>614</v>
      </c>
      <c r="C312" s="98" t="s">
        <v>959</v>
      </c>
      <c r="D312" s="98" t="s">
        <v>959</v>
      </c>
      <c r="E312" s="114"/>
      <c r="F312" s="112" t="str">
        <f t="shared" si="10"/>
        <v/>
      </c>
      <c r="G312" s="112" t="str">
        <f t="shared" si="11"/>
        <v/>
      </c>
    </row>
    <row r="313" spans="1:7" x14ac:dyDescent="0.25">
      <c r="A313" s="98" t="s">
        <v>838</v>
      </c>
      <c r="B313" s="119" t="s">
        <v>614</v>
      </c>
      <c r="C313" s="98" t="s">
        <v>959</v>
      </c>
      <c r="D313" s="98" t="s">
        <v>959</v>
      </c>
      <c r="E313" s="114"/>
      <c r="F313" s="112" t="str">
        <f t="shared" si="10"/>
        <v/>
      </c>
      <c r="G313" s="112" t="str">
        <f t="shared" si="11"/>
        <v/>
      </c>
    </row>
    <row r="314" spans="1:7" x14ac:dyDescent="0.25">
      <c r="A314" s="98" t="s">
        <v>839</v>
      </c>
      <c r="B314" s="119" t="s">
        <v>614</v>
      </c>
      <c r="C314" s="98" t="s">
        <v>959</v>
      </c>
      <c r="D314" s="98" t="s">
        <v>959</v>
      </c>
      <c r="E314" s="114"/>
      <c r="F314" s="112" t="str">
        <f t="shared" si="10"/>
        <v/>
      </c>
      <c r="G314" s="112" t="str">
        <f t="shared" si="11"/>
        <v/>
      </c>
    </row>
    <row r="315" spans="1:7" x14ac:dyDescent="0.25">
      <c r="A315" s="98" t="s">
        <v>840</v>
      </c>
      <c r="B315" s="128" t="s">
        <v>92</v>
      </c>
      <c r="C315" s="119">
        <f>SUM(C291:C314)</f>
        <v>0</v>
      </c>
      <c r="D315" s="119">
        <f>SUM(D291:D314)</f>
        <v>0</v>
      </c>
      <c r="E315" s="114"/>
      <c r="F315" s="129">
        <f>SUM(F291:F314)</f>
        <v>0</v>
      </c>
      <c r="G315" s="129">
        <f>SUM(G291:G314)</f>
        <v>0</v>
      </c>
    </row>
    <row r="316" spans="1:7" ht="15" customHeight="1" x14ac:dyDescent="0.25">
      <c r="A316" s="109"/>
      <c r="B316" s="110" t="s">
        <v>841</v>
      </c>
      <c r="C316" s="109" t="s">
        <v>692</v>
      </c>
      <c r="D316" s="109" t="s">
        <v>693</v>
      </c>
      <c r="E316" s="109"/>
      <c r="F316" s="109" t="s">
        <v>520</v>
      </c>
      <c r="G316" s="109" t="s">
        <v>694</v>
      </c>
    </row>
    <row r="317" spans="1:7" x14ac:dyDescent="0.25">
      <c r="A317" s="98" t="s">
        <v>842</v>
      </c>
      <c r="B317" s="98" t="s">
        <v>725</v>
      </c>
      <c r="C317" s="98" t="s">
        <v>959</v>
      </c>
      <c r="G317" s="98"/>
    </row>
    <row r="318" spans="1:7" x14ac:dyDescent="0.25">
      <c r="G318" s="98"/>
    </row>
    <row r="319" spans="1:7" x14ac:dyDescent="0.25">
      <c r="B319" s="119" t="s">
        <v>726</v>
      </c>
      <c r="G319" s="98"/>
    </row>
    <row r="320" spans="1:7" x14ac:dyDescent="0.25">
      <c r="A320" s="98" t="s">
        <v>843</v>
      </c>
      <c r="B320" s="98" t="s">
        <v>728</v>
      </c>
      <c r="C320" s="98" t="s">
        <v>959</v>
      </c>
      <c r="D320" s="98" t="s">
        <v>959</v>
      </c>
      <c r="F320" s="112" t="str">
        <f>IF($C$328=0,"",IF(C320="[for completion]","",C320/$C$328))</f>
        <v/>
      </c>
      <c r="G320" s="112" t="str">
        <f>IF($D$328=0,"",IF(D320="[for completion]","",D320/$D$328))</f>
        <v/>
      </c>
    </row>
    <row r="321" spans="1:7" x14ac:dyDescent="0.25">
      <c r="A321" s="98" t="s">
        <v>844</v>
      </c>
      <c r="B321" s="98" t="s">
        <v>730</v>
      </c>
      <c r="C321" s="98" t="s">
        <v>959</v>
      </c>
      <c r="D321" s="98" t="s">
        <v>959</v>
      </c>
      <c r="F321" s="112" t="str">
        <f t="shared" ref="F321:F334" si="12">IF($C$328=0,"",IF(C321="[for completion]","",C321/$C$328))</f>
        <v/>
      </c>
      <c r="G321" s="112" t="str">
        <f t="shared" ref="G321:G334" si="13">IF($D$328=0,"",IF(D321="[for completion]","",D321/$D$328))</f>
        <v/>
      </c>
    </row>
    <row r="322" spans="1:7" x14ac:dyDescent="0.25">
      <c r="A322" s="98" t="s">
        <v>845</v>
      </c>
      <c r="B322" s="98" t="s">
        <v>732</v>
      </c>
      <c r="C322" s="98" t="s">
        <v>959</v>
      </c>
      <c r="D322" s="98" t="s">
        <v>959</v>
      </c>
      <c r="F322" s="112" t="str">
        <f t="shared" si="12"/>
        <v/>
      </c>
      <c r="G322" s="112" t="str">
        <f t="shared" si="13"/>
        <v/>
      </c>
    </row>
    <row r="323" spans="1:7" x14ac:dyDescent="0.25">
      <c r="A323" s="98" t="s">
        <v>846</v>
      </c>
      <c r="B323" s="98" t="s">
        <v>734</v>
      </c>
      <c r="C323" s="98" t="s">
        <v>959</v>
      </c>
      <c r="D323" s="98" t="s">
        <v>959</v>
      </c>
      <c r="F323" s="112" t="str">
        <f t="shared" si="12"/>
        <v/>
      </c>
      <c r="G323" s="112" t="str">
        <f t="shared" si="13"/>
        <v/>
      </c>
    </row>
    <row r="324" spans="1:7" x14ac:dyDescent="0.25">
      <c r="A324" s="98" t="s">
        <v>847</v>
      </c>
      <c r="B324" s="98" t="s">
        <v>736</v>
      </c>
      <c r="C324" s="98" t="s">
        <v>959</v>
      </c>
      <c r="D324" s="98" t="s">
        <v>959</v>
      </c>
      <c r="F324" s="112" t="str">
        <f t="shared" si="12"/>
        <v/>
      </c>
      <c r="G324" s="112" t="str">
        <f t="shared" si="13"/>
        <v/>
      </c>
    </row>
    <row r="325" spans="1:7" x14ac:dyDescent="0.25">
      <c r="A325" s="98" t="s">
        <v>848</v>
      </c>
      <c r="B325" s="98" t="s">
        <v>738</v>
      </c>
      <c r="C325" s="98" t="s">
        <v>959</v>
      </c>
      <c r="D325" s="98" t="s">
        <v>959</v>
      </c>
      <c r="F325" s="112" t="str">
        <f t="shared" si="12"/>
        <v/>
      </c>
      <c r="G325" s="112" t="str">
        <f t="shared" si="13"/>
        <v/>
      </c>
    </row>
    <row r="326" spans="1:7" x14ac:dyDescent="0.25">
      <c r="A326" s="98" t="s">
        <v>849</v>
      </c>
      <c r="B326" s="98" t="s">
        <v>740</v>
      </c>
      <c r="C326" s="98" t="s">
        <v>959</v>
      </c>
      <c r="D326" s="98" t="s">
        <v>959</v>
      </c>
      <c r="F326" s="112" t="str">
        <f t="shared" si="12"/>
        <v/>
      </c>
      <c r="G326" s="112" t="str">
        <f t="shared" si="13"/>
        <v/>
      </c>
    </row>
    <row r="327" spans="1:7" x14ac:dyDescent="0.25">
      <c r="A327" s="98" t="s">
        <v>850</v>
      </c>
      <c r="B327" s="98" t="s">
        <v>742</v>
      </c>
      <c r="C327" s="98" t="s">
        <v>959</v>
      </c>
      <c r="D327" s="98" t="s">
        <v>959</v>
      </c>
      <c r="F327" s="112" t="str">
        <f t="shared" si="12"/>
        <v/>
      </c>
      <c r="G327" s="112" t="str">
        <f t="shared" si="13"/>
        <v/>
      </c>
    </row>
    <row r="328" spans="1:7" x14ac:dyDescent="0.25">
      <c r="A328" s="98" t="s">
        <v>851</v>
      </c>
      <c r="B328" s="128" t="s">
        <v>92</v>
      </c>
      <c r="C328" s="98">
        <f>SUM(C320:C327)</f>
        <v>0</v>
      </c>
      <c r="D328" s="98">
        <f>SUM(D320:D327)</f>
        <v>0</v>
      </c>
      <c r="F328" s="114">
        <f>SUM(F320:F327)</f>
        <v>0</v>
      </c>
      <c r="G328" s="114">
        <f>SUM(G320:G327)</f>
        <v>0</v>
      </c>
    </row>
    <row r="329" spans="1:7" outlineLevel="1" x14ac:dyDescent="0.25">
      <c r="A329" s="98" t="s">
        <v>852</v>
      </c>
      <c r="B329" s="115" t="s">
        <v>745</v>
      </c>
      <c r="F329" s="112" t="str">
        <f t="shared" si="12"/>
        <v/>
      </c>
      <c r="G329" s="112" t="str">
        <f t="shared" si="13"/>
        <v/>
      </c>
    </row>
    <row r="330" spans="1:7" outlineLevel="1" x14ac:dyDescent="0.25">
      <c r="A330" s="98" t="s">
        <v>853</v>
      </c>
      <c r="B330" s="115" t="s">
        <v>747</v>
      </c>
      <c r="F330" s="112" t="str">
        <f t="shared" si="12"/>
        <v/>
      </c>
      <c r="G330" s="112" t="str">
        <f t="shared" si="13"/>
        <v/>
      </c>
    </row>
    <row r="331" spans="1:7" outlineLevel="1" x14ac:dyDescent="0.25">
      <c r="A331" s="98" t="s">
        <v>854</v>
      </c>
      <c r="B331" s="115" t="s">
        <v>749</v>
      </c>
      <c r="F331" s="112" t="str">
        <f t="shared" si="12"/>
        <v/>
      </c>
      <c r="G331" s="112" t="str">
        <f t="shared" si="13"/>
        <v/>
      </c>
    </row>
    <row r="332" spans="1:7" outlineLevel="1" x14ac:dyDescent="0.25">
      <c r="A332" s="98" t="s">
        <v>855</v>
      </c>
      <c r="B332" s="115" t="s">
        <v>751</v>
      </c>
      <c r="F332" s="112" t="str">
        <f t="shared" si="12"/>
        <v/>
      </c>
      <c r="G332" s="112" t="str">
        <f t="shared" si="13"/>
        <v/>
      </c>
    </row>
    <row r="333" spans="1:7" outlineLevel="1" x14ac:dyDescent="0.25">
      <c r="A333" s="98" t="s">
        <v>856</v>
      </c>
      <c r="B333" s="115" t="s">
        <v>753</v>
      </c>
      <c r="F333" s="112" t="str">
        <f t="shared" si="12"/>
        <v/>
      </c>
      <c r="G333" s="112" t="str">
        <f t="shared" si="13"/>
        <v/>
      </c>
    </row>
    <row r="334" spans="1:7" outlineLevel="1" x14ac:dyDescent="0.25">
      <c r="A334" s="98" t="s">
        <v>857</v>
      </c>
      <c r="B334" s="115" t="s">
        <v>755</v>
      </c>
      <c r="F334" s="112" t="str">
        <f t="shared" si="12"/>
        <v/>
      </c>
      <c r="G334" s="112" t="str">
        <f t="shared" si="13"/>
        <v/>
      </c>
    </row>
    <row r="335" spans="1:7" outlineLevel="1" x14ac:dyDescent="0.25">
      <c r="A335" s="98" t="s">
        <v>858</v>
      </c>
      <c r="B335" s="115"/>
      <c r="F335" s="112"/>
      <c r="G335" s="112"/>
    </row>
    <row r="336" spans="1:7" outlineLevel="1" x14ac:dyDescent="0.25">
      <c r="A336" s="98" t="s">
        <v>859</v>
      </c>
      <c r="B336" s="115"/>
      <c r="F336" s="112"/>
      <c r="G336" s="112"/>
    </row>
    <row r="337" spans="1:7" outlineLevel="1" x14ac:dyDescent="0.25">
      <c r="A337" s="98" t="s">
        <v>860</v>
      </c>
      <c r="B337" s="115"/>
      <c r="F337" s="114"/>
      <c r="G337" s="114"/>
    </row>
    <row r="338" spans="1:7" ht="15" customHeight="1" x14ac:dyDescent="0.25">
      <c r="A338" s="109"/>
      <c r="B338" s="110" t="s">
        <v>861</v>
      </c>
      <c r="C338" s="109" t="s">
        <v>692</v>
      </c>
      <c r="D338" s="109" t="s">
        <v>693</v>
      </c>
      <c r="E338" s="109"/>
      <c r="F338" s="109" t="s">
        <v>520</v>
      </c>
      <c r="G338" s="109" t="s">
        <v>694</v>
      </c>
    </row>
    <row r="339" spans="1:7" x14ac:dyDescent="0.25">
      <c r="A339" s="98" t="s">
        <v>862</v>
      </c>
      <c r="B339" s="98" t="s">
        <v>725</v>
      </c>
      <c r="C339" s="132" t="s">
        <v>959</v>
      </c>
      <c r="G339" s="98"/>
    </row>
    <row r="340" spans="1:7" x14ac:dyDescent="0.25">
      <c r="G340" s="98"/>
    </row>
    <row r="341" spans="1:7" x14ac:dyDescent="0.25">
      <c r="B341" s="119" t="s">
        <v>726</v>
      </c>
      <c r="G341" s="98"/>
    </row>
    <row r="342" spans="1:7" x14ac:dyDescent="0.25">
      <c r="A342" s="98" t="s">
        <v>863</v>
      </c>
      <c r="B342" s="98" t="s">
        <v>728</v>
      </c>
      <c r="C342" s="132" t="s">
        <v>959</v>
      </c>
      <c r="D342" s="132" t="s">
        <v>959</v>
      </c>
      <c r="F342" s="112" t="str">
        <f>IF($C$350=0,"",IF(C342="[Mark as ND1 if not relevant]","",C342/$C$350))</f>
        <v/>
      </c>
      <c r="G342" s="112" t="str">
        <f>IF($D$350=0,"",IF(D342="[Mark as ND1 if not relevant]","",D342/$D$350))</f>
        <v/>
      </c>
    </row>
    <row r="343" spans="1:7" x14ac:dyDescent="0.25">
      <c r="A343" s="98" t="s">
        <v>864</v>
      </c>
      <c r="B343" s="98" t="s">
        <v>730</v>
      </c>
      <c r="C343" s="132" t="s">
        <v>959</v>
      </c>
      <c r="D343" s="132" t="s">
        <v>959</v>
      </c>
      <c r="F343" s="112" t="str">
        <f t="shared" ref="F343:F349" si="14">IF($C$350=0,"",IF(C343="[Mark as ND1 if not relevant]","",C343/$C$350))</f>
        <v/>
      </c>
      <c r="G343" s="112" t="str">
        <f t="shared" ref="G343:G349" si="15">IF($D$350=0,"",IF(D343="[Mark as ND1 if not relevant]","",D343/$D$350))</f>
        <v/>
      </c>
    </row>
    <row r="344" spans="1:7" x14ac:dyDescent="0.25">
      <c r="A344" s="98" t="s">
        <v>865</v>
      </c>
      <c r="B344" s="98" t="s">
        <v>732</v>
      </c>
      <c r="C344" s="132" t="s">
        <v>959</v>
      </c>
      <c r="D344" s="132" t="s">
        <v>959</v>
      </c>
      <c r="F344" s="112" t="str">
        <f t="shared" si="14"/>
        <v/>
      </c>
      <c r="G344" s="112" t="str">
        <f t="shared" si="15"/>
        <v/>
      </c>
    </row>
    <row r="345" spans="1:7" x14ac:dyDescent="0.25">
      <c r="A345" s="98" t="s">
        <v>866</v>
      </c>
      <c r="B345" s="98" t="s">
        <v>734</v>
      </c>
      <c r="C345" s="132" t="s">
        <v>959</v>
      </c>
      <c r="D345" s="132" t="s">
        <v>959</v>
      </c>
      <c r="F345" s="112" t="str">
        <f t="shared" si="14"/>
        <v/>
      </c>
      <c r="G345" s="112" t="str">
        <f t="shared" si="15"/>
        <v/>
      </c>
    </row>
    <row r="346" spans="1:7" x14ac:dyDescent="0.25">
      <c r="A346" s="98" t="s">
        <v>867</v>
      </c>
      <c r="B346" s="98" t="s">
        <v>736</v>
      </c>
      <c r="C346" s="132" t="s">
        <v>959</v>
      </c>
      <c r="D346" s="132" t="s">
        <v>959</v>
      </c>
      <c r="F346" s="112" t="str">
        <f t="shared" si="14"/>
        <v/>
      </c>
      <c r="G346" s="112" t="str">
        <f t="shared" si="15"/>
        <v/>
      </c>
    </row>
    <row r="347" spans="1:7" x14ac:dyDescent="0.25">
      <c r="A347" s="98" t="s">
        <v>868</v>
      </c>
      <c r="B347" s="98" t="s">
        <v>738</v>
      </c>
      <c r="C347" s="132" t="s">
        <v>959</v>
      </c>
      <c r="D347" s="132" t="s">
        <v>959</v>
      </c>
      <c r="F347" s="112" t="str">
        <f t="shared" si="14"/>
        <v/>
      </c>
      <c r="G347" s="112" t="str">
        <f t="shared" si="15"/>
        <v/>
      </c>
    </row>
    <row r="348" spans="1:7" x14ac:dyDescent="0.25">
      <c r="A348" s="98" t="s">
        <v>869</v>
      </c>
      <c r="B348" s="98" t="s">
        <v>740</v>
      </c>
      <c r="C348" s="132" t="s">
        <v>959</v>
      </c>
      <c r="D348" s="132" t="s">
        <v>959</v>
      </c>
      <c r="F348" s="112" t="str">
        <f t="shared" si="14"/>
        <v/>
      </c>
      <c r="G348" s="112" t="str">
        <f t="shared" si="15"/>
        <v/>
      </c>
    </row>
    <row r="349" spans="1:7" x14ac:dyDescent="0.25">
      <c r="A349" s="98" t="s">
        <v>870</v>
      </c>
      <c r="B349" s="98" t="s">
        <v>742</v>
      </c>
      <c r="C349" s="132" t="s">
        <v>959</v>
      </c>
      <c r="D349" s="132" t="s">
        <v>959</v>
      </c>
      <c r="F349" s="112" t="str">
        <f t="shared" si="14"/>
        <v/>
      </c>
      <c r="G349" s="112" t="str">
        <f t="shared" si="15"/>
        <v/>
      </c>
    </row>
    <row r="350" spans="1:7" x14ac:dyDescent="0.25">
      <c r="A350" s="98" t="s">
        <v>871</v>
      </c>
      <c r="B350" s="128" t="s">
        <v>92</v>
      </c>
      <c r="C350" s="98">
        <f>SUM(C342:C349)</f>
        <v>0</v>
      </c>
      <c r="D350" s="98">
        <f>SUM(D342:D349)</f>
        <v>0</v>
      </c>
      <c r="F350" s="114">
        <f>SUM(F342:F349)</f>
        <v>0</v>
      </c>
      <c r="G350" s="114">
        <f>SUM(G342:G349)</f>
        <v>0</v>
      </c>
    </row>
    <row r="351" spans="1:7" outlineLevel="1" x14ac:dyDescent="0.25">
      <c r="A351" s="98" t="s">
        <v>872</v>
      </c>
      <c r="B351" s="115" t="s">
        <v>745</v>
      </c>
      <c r="F351" s="112" t="str">
        <f t="shared" ref="F351:F356" si="16">IF($C$350=0,"",IF(C351="[for completion]","",C351/$C$350))</f>
        <v/>
      </c>
      <c r="G351" s="112" t="str">
        <f t="shared" ref="G351:G356" si="17">IF($D$350=0,"",IF(D351="[for completion]","",D351/$D$350))</f>
        <v/>
      </c>
    </row>
    <row r="352" spans="1:7" outlineLevel="1" x14ac:dyDescent="0.25">
      <c r="A352" s="98" t="s">
        <v>873</v>
      </c>
      <c r="B352" s="115" t="s">
        <v>747</v>
      </c>
      <c r="F352" s="112" t="str">
        <f t="shared" si="16"/>
        <v/>
      </c>
      <c r="G352" s="112" t="str">
        <f t="shared" si="17"/>
        <v/>
      </c>
    </row>
    <row r="353" spans="1:7" outlineLevel="1" x14ac:dyDescent="0.25">
      <c r="A353" s="98" t="s">
        <v>874</v>
      </c>
      <c r="B353" s="115" t="s">
        <v>749</v>
      </c>
      <c r="F353" s="112" t="str">
        <f t="shared" si="16"/>
        <v/>
      </c>
      <c r="G353" s="112" t="str">
        <f t="shared" si="17"/>
        <v/>
      </c>
    </row>
    <row r="354" spans="1:7" outlineLevel="1" x14ac:dyDescent="0.25">
      <c r="A354" s="98" t="s">
        <v>875</v>
      </c>
      <c r="B354" s="115" t="s">
        <v>751</v>
      </c>
      <c r="F354" s="112" t="str">
        <f t="shared" si="16"/>
        <v/>
      </c>
      <c r="G354" s="112" t="str">
        <f t="shared" si="17"/>
        <v/>
      </c>
    </row>
    <row r="355" spans="1:7" outlineLevel="1" x14ac:dyDescent="0.25">
      <c r="A355" s="98" t="s">
        <v>876</v>
      </c>
      <c r="B355" s="115" t="s">
        <v>753</v>
      </c>
      <c r="F355" s="112" t="str">
        <f t="shared" si="16"/>
        <v/>
      </c>
      <c r="G355" s="112" t="str">
        <f t="shared" si="17"/>
        <v/>
      </c>
    </row>
    <row r="356" spans="1:7" outlineLevel="1" x14ac:dyDescent="0.25">
      <c r="A356" s="98" t="s">
        <v>877</v>
      </c>
      <c r="B356" s="115" t="s">
        <v>755</v>
      </c>
      <c r="F356" s="112" t="str">
        <f t="shared" si="16"/>
        <v/>
      </c>
      <c r="G356" s="112" t="str">
        <f t="shared" si="17"/>
        <v/>
      </c>
    </row>
    <row r="357" spans="1:7" outlineLevel="1" x14ac:dyDescent="0.25">
      <c r="A357" s="98" t="s">
        <v>878</v>
      </c>
      <c r="B357" s="115"/>
      <c r="F357" s="112"/>
      <c r="G357" s="112"/>
    </row>
    <row r="358" spans="1:7" outlineLevel="1" x14ac:dyDescent="0.25">
      <c r="A358" s="98" t="s">
        <v>879</v>
      </c>
      <c r="B358" s="115"/>
      <c r="F358" s="112"/>
      <c r="G358" s="112"/>
    </row>
    <row r="359" spans="1:7" outlineLevel="1" x14ac:dyDescent="0.25">
      <c r="A359" s="98" t="s">
        <v>880</v>
      </c>
      <c r="B359" s="115"/>
      <c r="F359" s="112"/>
      <c r="G359" s="114"/>
    </row>
    <row r="360" spans="1:7" ht="15" customHeight="1" x14ac:dyDescent="0.25">
      <c r="A360" s="109"/>
      <c r="B360" s="110" t="s">
        <v>881</v>
      </c>
      <c r="C360" s="109" t="s">
        <v>882</v>
      </c>
      <c r="D360" s="109"/>
      <c r="E360" s="109"/>
      <c r="F360" s="109"/>
      <c r="G360" s="111"/>
    </row>
    <row r="361" spans="1:7" x14ac:dyDescent="0.25">
      <c r="A361" s="98" t="s">
        <v>883</v>
      </c>
      <c r="B361" s="119" t="s">
        <v>884</v>
      </c>
      <c r="C361" s="132" t="s">
        <v>959</v>
      </c>
      <c r="G361" s="98"/>
    </row>
    <row r="362" spans="1:7" x14ac:dyDescent="0.25">
      <c r="A362" s="98" t="s">
        <v>885</v>
      </c>
      <c r="B362" s="119" t="s">
        <v>886</v>
      </c>
      <c r="C362" s="132" t="s">
        <v>959</v>
      </c>
      <c r="G362" s="98"/>
    </row>
    <row r="363" spans="1:7" x14ac:dyDescent="0.25">
      <c r="A363" s="98" t="s">
        <v>887</v>
      </c>
      <c r="B363" s="119" t="s">
        <v>888</v>
      </c>
      <c r="C363" s="132" t="s">
        <v>959</v>
      </c>
      <c r="G363" s="98"/>
    </row>
    <row r="364" spans="1:7" x14ac:dyDescent="0.25">
      <c r="A364" s="98" t="s">
        <v>889</v>
      </c>
      <c r="B364" s="119" t="s">
        <v>890</v>
      </c>
      <c r="C364" s="132" t="s">
        <v>959</v>
      </c>
      <c r="G364" s="98"/>
    </row>
    <row r="365" spans="1:7" x14ac:dyDescent="0.25">
      <c r="A365" s="98" t="s">
        <v>891</v>
      </c>
      <c r="B365" s="119" t="s">
        <v>892</v>
      </c>
      <c r="C365" s="132" t="s">
        <v>959</v>
      </c>
      <c r="G365" s="98"/>
    </row>
    <row r="366" spans="1:7" x14ac:dyDescent="0.25">
      <c r="A366" s="98" t="s">
        <v>893</v>
      </c>
      <c r="B366" s="119" t="s">
        <v>894</v>
      </c>
      <c r="C366" s="132" t="s">
        <v>959</v>
      </c>
      <c r="G366" s="98"/>
    </row>
    <row r="367" spans="1:7" x14ac:dyDescent="0.25">
      <c r="A367" s="98" t="s">
        <v>895</v>
      </c>
      <c r="B367" s="119" t="s">
        <v>896</v>
      </c>
      <c r="C367" s="132" t="s">
        <v>959</v>
      </c>
      <c r="G367" s="98"/>
    </row>
    <row r="368" spans="1:7" x14ac:dyDescent="0.25">
      <c r="A368" s="98" t="s">
        <v>897</v>
      </c>
      <c r="B368" s="119" t="s">
        <v>898</v>
      </c>
      <c r="C368" s="132" t="s">
        <v>959</v>
      </c>
      <c r="G368" s="98"/>
    </row>
    <row r="369" spans="1:7" x14ac:dyDescent="0.25">
      <c r="A369" s="98" t="s">
        <v>899</v>
      </c>
      <c r="B369" s="119" t="s">
        <v>900</v>
      </c>
      <c r="C369" s="132" t="s">
        <v>959</v>
      </c>
      <c r="G369" s="98"/>
    </row>
    <row r="370" spans="1:7" x14ac:dyDescent="0.25">
      <c r="A370" s="98" t="s">
        <v>901</v>
      </c>
      <c r="B370" s="119" t="s">
        <v>90</v>
      </c>
      <c r="C370" s="132" t="s">
        <v>959</v>
      </c>
      <c r="G370" s="98"/>
    </row>
    <row r="371" spans="1:7" outlineLevel="1" x14ac:dyDescent="0.25">
      <c r="A371" s="98" t="s">
        <v>902</v>
      </c>
      <c r="B371" s="115" t="s">
        <v>903</v>
      </c>
      <c r="C371" s="132"/>
      <c r="G371" s="98"/>
    </row>
    <row r="372" spans="1:7" outlineLevel="1" x14ac:dyDescent="0.25">
      <c r="A372" s="98" t="s">
        <v>904</v>
      </c>
      <c r="B372" s="115" t="s">
        <v>94</v>
      </c>
      <c r="C372" s="132"/>
      <c r="G372" s="98"/>
    </row>
    <row r="373" spans="1:7" outlineLevel="1" x14ac:dyDescent="0.25">
      <c r="A373" s="98" t="s">
        <v>905</v>
      </c>
      <c r="B373" s="115" t="s">
        <v>94</v>
      </c>
      <c r="C373" s="132"/>
      <c r="G373" s="98"/>
    </row>
    <row r="374" spans="1:7" outlineLevel="1" x14ac:dyDescent="0.25">
      <c r="A374" s="98" t="s">
        <v>906</v>
      </c>
      <c r="B374" s="115" t="s">
        <v>94</v>
      </c>
      <c r="C374" s="132"/>
      <c r="G374" s="98"/>
    </row>
    <row r="375" spans="1:7" outlineLevel="1" x14ac:dyDescent="0.25">
      <c r="A375" s="98" t="s">
        <v>907</v>
      </c>
      <c r="B375" s="115" t="s">
        <v>94</v>
      </c>
      <c r="C375" s="132"/>
      <c r="G375" s="98"/>
    </row>
    <row r="376" spans="1:7" outlineLevel="1" x14ac:dyDescent="0.25">
      <c r="A376" s="98" t="s">
        <v>908</v>
      </c>
      <c r="B376" s="115" t="s">
        <v>94</v>
      </c>
      <c r="C376" s="132"/>
      <c r="G376" s="98"/>
    </row>
    <row r="377" spans="1:7" outlineLevel="1" x14ac:dyDescent="0.25">
      <c r="A377" s="98" t="s">
        <v>909</v>
      </c>
      <c r="B377" s="115" t="s">
        <v>94</v>
      </c>
      <c r="C377" s="132"/>
      <c r="G377" s="98"/>
    </row>
    <row r="378" spans="1:7" outlineLevel="1" x14ac:dyDescent="0.25">
      <c r="A378" s="98" t="s">
        <v>910</v>
      </c>
      <c r="B378" s="115" t="s">
        <v>94</v>
      </c>
      <c r="C378" s="132"/>
      <c r="G378" s="98"/>
    </row>
    <row r="379" spans="1:7" outlineLevel="1" x14ac:dyDescent="0.25">
      <c r="A379" s="98" t="s">
        <v>911</v>
      </c>
      <c r="B379" s="115" t="s">
        <v>94</v>
      </c>
      <c r="C379" s="132"/>
      <c r="G379" s="98"/>
    </row>
    <row r="380" spans="1:7" outlineLevel="1" x14ac:dyDescent="0.25">
      <c r="A380" s="98" t="s">
        <v>912</v>
      </c>
      <c r="B380" s="115" t="s">
        <v>94</v>
      </c>
      <c r="C380" s="132"/>
      <c r="G380" s="98"/>
    </row>
    <row r="381" spans="1:7" outlineLevel="1" x14ac:dyDescent="0.25">
      <c r="A381" s="98" t="s">
        <v>913</v>
      </c>
      <c r="B381" s="115" t="s">
        <v>94</v>
      </c>
      <c r="C381" s="132"/>
      <c r="G381" s="98"/>
    </row>
    <row r="382" spans="1:7" outlineLevel="1" x14ac:dyDescent="0.25">
      <c r="A382" s="98" t="s">
        <v>914</v>
      </c>
      <c r="B382" s="115" t="s">
        <v>94</v>
      </c>
      <c r="C382" s="132"/>
    </row>
    <row r="383" spans="1:7" outlineLevel="1" x14ac:dyDescent="0.25">
      <c r="A383" s="98" t="s">
        <v>915</v>
      </c>
      <c r="B383" s="115" t="s">
        <v>94</v>
      </c>
      <c r="C383" s="132"/>
    </row>
    <row r="384" spans="1:7" outlineLevel="1" x14ac:dyDescent="0.25">
      <c r="A384" s="98" t="s">
        <v>916</v>
      </c>
      <c r="B384" s="115" t="s">
        <v>94</v>
      </c>
      <c r="C384" s="132"/>
    </row>
    <row r="385" spans="1:3" outlineLevel="1" x14ac:dyDescent="0.25">
      <c r="A385" s="98" t="s">
        <v>917</v>
      </c>
      <c r="B385" s="115" t="s">
        <v>94</v>
      </c>
      <c r="C385" s="132"/>
    </row>
    <row r="386" spans="1:3" outlineLevel="1" x14ac:dyDescent="0.25">
      <c r="A386" s="98" t="s">
        <v>918</v>
      </c>
      <c r="B386" s="115" t="s">
        <v>94</v>
      </c>
      <c r="C386" s="132"/>
    </row>
    <row r="387" spans="1:3" outlineLevel="1" x14ac:dyDescent="0.25">
      <c r="A387" s="98" t="s">
        <v>919</v>
      </c>
      <c r="B387" s="115" t="s">
        <v>94</v>
      </c>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24" bestFit="1" customWidth="1"/>
    <col min="3" max="3" width="143.5703125" style="2" customWidth="1"/>
    <col min="4" max="13" width="11.42578125" style="2"/>
  </cols>
  <sheetData>
    <row r="1" spans="1:13" s="139" customFormat="1" ht="31.5" x14ac:dyDescent="0.25">
      <c r="A1" s="136" t="s">
        <v>920</v>
      </c>
      <c r="B1" s="136"/>
      <c r="C1" s="135" t="s">
        <v>1173</v>
      </c>
      <c r="D1" s="17"/>
      <c r="E1" s="17"/>
      <c r="F1" s="17"/>
      <c r="G1" s="17"/>
      <c r="H1" s="17"/>
      <c r="I1" s="17"/>
      <c r="J1" s="17"/>
      <c r="K1" s="17"/>
      <c r="L1" s="17"/>
      <c r="M1" s="17"/>
    </row>
    <row r="2" spans="1:13" x14ac:dyDescent="0.25">
      <c r="B2" s="22"/>
      <c r="C2" s="22"/>
    </row>
    <row r="3" spans="1:13" x14ac:dyDescent="0.25">
      <c r="A3" s="73" t="s">
        <v>921</v>
      </c>
      <c r="B3" s="74"/>
      <c r="C3" s="22"/>
    </row>
    <row r="4" spans="1:13" x14ac:dyDescent="0.25">
      <c r="C4" s="22"/>
    </row>
    <row r="5" spans="1:13" ht="37.5" x14ac:dyDescent="0.25">
      <c r="A5" s="35" t="s">
        <v>28</v>
      </c>
      <c r="B5" s="35" t="s">
        <v>922</v>
      </c>
      <c r="C5" s="75" t="s">
        <v>923</v>
      </c>
    </row>
    <row r="6" spans="1:13" ht="216" customHeight="1" x14ac:dyDescent="0.25">
      <c r="A6" s="1" t="s">
        <v>924</v>
      </c>
      <c r="B6" s="38" t="s">
        <v>925</v>
      </c>
      <c r="C6" s="24" t="s">
        <v>1442</v>
      </c>
    </row>
    <row r="7" spans="1:13" ht="62.25" customHeight="1" x14ac:dyDescent="0.25">
      <c r="A7" s="1" t="s">
        <v>926</v>
      </c>
      <c r="B7" s="38" t="s">
        <v>927</v>
      </c>
      <c r="C7" s="24" t="s">
        <v>1443</v>
      </c>
    </row>
    <row r="8" spans="1:13" ht="60" x14ac:dyDescent="0.25">
      <c r="A8" s="1" t="s">
        <v>928</v>
      </c>
      <c r="B8" s="38" t="s">
        <v>929</v>
      </c>
      <c r="C8" s="98" t="s">
        <v>1434</v>
      </c>
    </row>
    <row r="9" spans="1:13" ht="30" x14ac:dyDescent="0.25">
      <c r="A9" s="1" t="s">
        <v>930</v>
      </c>
      <c r="B9" s="38" t="s">
        <v>931</v>
      </c>
      <c r="C9" s="98" t="s">
        <v>1402</v>
      </c>
    </row>
    <row r="10" spans="1:13" ht="44.25" customHeight="1" x14ac:dyDescent="0.25">
      <c r="A10" s="1" t="s">
        <v>932</v>
      </c>
      <c r="B10" s="38" t="s">
        <v>1150</v>
      </c>
      <c r="C10" s="98" t="s">
        <v>1403</v>
      </c>
    </row>
    <row r="11" spans="1:13" ht="136.5" customHeight="1" x14ac:dyDescent="0.25">
      <c r="A11" s="1" t="s">
        <v>933</v>
      </c>
      <c r="B11" s="38" t="s">
        <v>934</v>
      </c>
      <c r="C11" s="98" t="s">
        <v>1404</v>
      </c>
    </row>
    <row r="12" spans="1:13" x14ac:dyDescent="0.25">
      <c r="A12" s="1" t="s">
        <v>935</v>
      </c>
      <c r="B12" s="38" t="s">
        <v>936</v>
      </c>
      <c r="C12" s="98" t="s">
        <v>1405</v>
      </c>
    </row>
    <row r="13" spans="1:13" ht="85.5" customHeight="1" x14ac:dyDescent="0.25">
      <c r="A13" s="1" t="s">
        <v>937</v>
      </c>
      <c r="B13" s="38" t="s">
        <v>938</v>
      </c>
      <c r="C13" s="98" t="s">
        <v>1406</v>
      </c>
    </row>
    <row r="14" spans="1:13" ht="60" x14ac:dyDescent="0.25">
      <c r="A14" s="1" t="s">
        <v>939</v>
      </c>
      <c r="B14" s="38" t="s">
        <v>940</v>
      </c>
      <c r="C14" s="98" t="s">
        <v>1414</v>
      </c>
    </row>
    <row r="15" spans="1:13" x14ac:dyDescent="0.25">
      <c r="A15" s="1" t="s">
        <v>941</v>
      </c>
      <c r="B15" s="38" t="s">
        <v>942</v>
      </c>
      <c r="C15" s="98" t="s">
        <v>1407</v>
      </c>
    </row>
    <row r="16" spans="1:13" ht="49.5" customHeight="1" x14ac:dyDescent="0.25">
      <c r="A16" s="1" t="s">
        <v>943</v>
      </c>
      <c r="B16" s="42" t="s">
        <v>944</v>
      </c>
      <c r="C16" s="98" t="s">
        <v>1408</v>
      </c>
    </row>
    <row r="17" spans="1:3" ht="123.75" customHeight="1" x14ac:dyDescent="0.25">
      <c r="A17" s="1" t="s">
        <v>945</v>
      </c>
      <c r="B17" s="42" t="s">
        <v>946</v>
      </c>
      <c r="C17" s="98" t="s">
        <v>1409</v>
      </c>
    </row>
    <row r="18" spans="1:3" x14ac:dyDescent="0.25">
      <c r="A18" s="1" t="s">
        <v>947</v>
      </c>
      <c r="B18" s="42" t="s">
        <v>948</v>
      </c>
      <c r="C18" s="98" t="s">
        <v>1410</v>
      </c>
    </row>
    <row r="19" spans="1:3" outlineLevel="1" x14ac:dyDescent="0.25">
      <c r="A19" s="1" t="s">
        <v>949</v>
      </c>
      <c r="B19" s="38" t="s">
        <v>950</v>
      </c>
      <c r="C19" s="98" t="s">
        <v>1411</v>
      </c>
    </row>
    <row r="20" spans="1:3" ht="45" outlineLevel="1" x14ac:dyDescent="0.25">
      <c r="A20" s="1" t="s">
        <v>951</v>
      </c>
      <c r="B20" s="461" t="s">
        <v>1415</v>
      </c>
      <c r="C20" s="98" t="s">
        <v>1412</v>
      </c>
    </row>
    <row r="21" spans="1:3" outlineLevel="1" x14ac:dyDescent="0.25">
      <c r="A21" s="1" t="s">
        <v>952</v>
      </c>
      <c r="B21" s="461" t="s">
        <v>1416</v>
      </c>
      <c r="C21" s="98" t="s">
        <v>1413</v>
      </c>
    </row>
    <row r="22" spans="1:3" outlineLevel="1" x14ac:dyDescent="0.25">
      <c r="A22" s="1" t="s">
        <v>953</v>
      </c>
      <c r="B22" s="127"/>
      <c r="C22" s="98"/>
    </row>
    <row r="23" spans="1:3" outlineLevel="1" x14ac:dyDescent="0.25">
      <c r="A23" s="1" t="s">
        <v>954</v>
      </c>
      <c r="B23" s="72"/>
      <c r="C23" s="24"/>
    </row>
    <row r="24" spans="1:3" ht="18.75" x14ac:dyDescent="0.25">
      <c r="A24" s="35"/>
      <c r="B24" s="35" t="s">
        <v>955</v>
      </c>
      <c r="C24" s="75" t="s">
        <v>956</v>
      </c>
    </row>
    <row r="25" spans="1:3" x14ac:dyDescent="0.25">
      <c r="A25" s="1" t="s">
        <v>957</v>
      </c>
      <c r="B25" s="42" t="s">
        <v>958</v>
      </c>
      <c r="C25" s="24" t="s">
        <v>959</v>
      </c>
    </row>
    <row r="26" spans="1:3" x14ac:dyDescent="0.25">
      <c r="A26" s="1" t="s">
        <v>960</v>
      </c>
      <c r="B26" s="42" t="s">
        <v>961</v>
      </c>
      <c r="C26" s="24" t="s">
        <v>962</v>
      </c>
    </row>
    <row r="27" spans="1:3" x14ac:dyDescent="0.25">
      <c r="A27" s="1" t="s">
        <v>963</v>
      </c>
      <c r="B27" s="42" t="s">
        <v>964</v>
      </c>
      <c r="C27" s="24" t="s">
        <v>965</v>
      </c>
    </row>
    <row r="28" spans="1:3" outlineLevel="1" x14ac:dyDescent="0.25">
      <c r="A28" s="1" t="s">
        <v>966</v>
      </c>
      <c r="B28" s="41"/>
      <c r="C28" s="24"/>
    </row>
    <row r="29" spans="1:3" outlineLevel="1" x14ac:dyDescent="0.25">
      <c r="A29" s="1" t="s">
        <v>967</v>
      </c>
      <c r="B29" s="41"/>
      <c r="C29" s="24"/>
    </row>
    <row r="30" spans="1:3" outlineLevel="1" x14ac:dyDescent="0.25">
      <c r="A30" s="1" t="s">
        <v>1182</v>
      </c>
      <c r="B30" s="42"/>
      <c r="C30" s="24"/>
    </row>
    <row r="31" spans="1:3" ht="18.75" x14ac:dyDescent="0.25">
      <c r="A31" s="35"/>
      <c r="B31" s="35" t="s">
        <v>968</v>
      </c>
      <c r="C31" s="75" t="s">
        <v>923</v>
      </c>
    </row>
    <row r="32" spans="1:3" ht="209.25" customHeight="1" x14ac:dyDescent="0.25">
      <c r="A32" s="1" t="s">
        <v>969</v>
      </c>
      <c r="B32" s="454" t="s">
        <v>1217</v>
      </c>
      <c r="C32" s="98" t="s">
        <v>1417</v>
      </c>
    </row>
    <row r="33" spans="1:3" ht="209.25" customHeight="1" x14ac:dyDescent="0.25">
      <c r="A33" s="1" t="s">
        <v>970</v>
      </c>
      <c r="B33" s="454" t="s">
        <v>1418</v>
      </c>
      <c r="C33" s="98" t="s">
        <v>1419</v>
      </c>
    </row>
    <row r="34" spans="1:3" x14ac:dyDescent="0.25">
      <c r="A34" s="1" t="s">
        <v>971</v>
      </c>
      <c r="B34" s="41"/>
    </row>
    <row r="35" spans="1:3" x14ac:dyDescent="0.25">
      <c r="A35" s="1" t="s">
        <v>972</v>
      </c>
      <c r="B35" s="41"/>
    </row>
    <row r="36" spans="1:3" x14ac:dyDescent="0.25">
      <c r="A36" s="1" t="s">
        <v>973</v>
      </c>
      <c r="B36" s="41"/>
    </row>
    <row r="37" spans="1:3" x14ac:dyDescent="0.25">
      <c r="A37" s="1" t="s">
        <v>974</v>
      </c>
      <c r="B37" s="41"/>
    </row>
    <row r="38" spans="1:3" x14ac:dyDescent="0.25">
      <c r="B38" s="41"/>
    </row>
    <row r="39" spans="1:3" x14ac:dyDescent="0.25">
      <c r="A39" s="480" t="s">
        <v>1436</v>
      </c>
      <c r="B39" s="481"/>
      <c r="C39" s="480"/>
    </row>
    <row r="40" spans="1:3" x14ac:dyDescent="0.25">
      <c r="A40" s="480" t="s">
        <v>1437</v>
      </c>
      <c r="B40" s="481"/>
      <c r="C40" s="480"/>
    </row>
    <row r="41" spans="1:3" x14ac:dyDescent="0.25">
      <c r="A41" s="480" t="s">
        <v>1438</v>
      </c>
      <c r="B41" s="481"/>
      <c r="C41" s="480"/>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6" zoomScale="60" zoomScaleNormal="60" workbookViewId="0">
      <selection activeCell="A183" sqref="A183"/>
    </sheetView>
  </sheetViews>
  <sheetFormatPr defaultColWidth="9.140625" defaultRowHeight="15" x14ac:dyDescent="0.25"/>
  <cols>
    <col min="1" max="1" width="242" style="2" customWidth="1"/>
    <col min="2" max="16384" width="9.140625" style="2"/>
  </cols>
  <sheetData>
    <row r="1" spans="1:1" ht="31.5" x14ac:dyDescent="0.25">
      <c r="A1" s="21" t="s">
        <v>975</v>
      </c>
    </row>
    <row r="3" spans="1:1" x14ac:dyDescent="0.25">
      <c r="A3" s="78"/>
    </row>
    <row r="4" spans="1:1" ht="34.5" x14ac:dyDescent="0.25">
      <c r="A4" s="79" t="s">
        <v>976</v>
      </c>
    </row>
    <row r="5" spans="1:1" ht="34.5" x14ac:dyDescent="0.25">
      <c r="A5" s="79" t="s">
        <v>977</v>
      </c>
    </row>
    <row r="6" spans="1:1" ht="34.5" x14ac:dyDescent="0.25">
      <c r="A6" s="79" t="s">
        <v>978</v>
      </c>
    </row>
    <row r="7" spans="1:1" ht="17.25" x14ac:dyDescent="0.25">
      <c r="A7" s="79"/>
    </row>
    <row r="8" spans="1:1" ht="18.75" x14ac:dyDescent="0.25">
      <c r="A8" s="80" t="s">
        <v>979</v>
      </c>
    </row>
    <row r="9" spans="1:1" ht="34.5" x14ac:dyDescent="0.3">
      <c r="A9" s="89" t="s">
        <v>1142</v>
      </c>
    </row>
    <row r="10" spans="1:1" ht="69" x14ac:dyDescent="0.25">
      <c r="A10" s="82" t="s">
        <v>980</v>
      </c>
    </row>
    <row r="11" spans="1:1" ht="34.5" x14ac:dyDescent="0.25">
      <c r="A11" s="82" t="s">
        <v>981</v>
      </c>
    </row>
    <row r="12" spans="1:1" ht="17.25" x14ac:dyDescent="0.25">
      <c r="A12" s="82" t="s">
        <v>982</v>
      </c>
    </row>
    <row r="13" spans="1:1" ht="17.25" x14ac:dyDescent="0.25">
      <c r="A13" s="82" t="s">
        <v>983</v>
      </c>
    </row>
    <row r="14" spans="1:1" ht="34.5" x14ac:dyDescent="0.25">
      <c r="A14" s="82" t="s">
        <v>984</v>
      </c>
    </row>
    <row r="15" spans="1:1" ht="17.25" x14ac:dyDescent="0.25">
      <c r="A15" s="82"/>
    </row>
    <row r="16" spans="1:1" ht="18.75" x14ac:dyDescent="0.25">
      <c r="A16" s="80" t="s">
        <v>985</v>
      </c>
    </row>
    <row r="17" spans="1:1" ht="17.25" x14ac:dyDescent="0.25">
      <c r="A17" s="83" t="s">
        <v>986</v>
      </c>
    </row>
    <row r="18" spans="1:1" ht="34.5" x14ac:dyDescent="0.25">
      <c r="A18" s="84" t="s">
        <v>987</v>
      </c>
    </row>
    <row r="19" spans="1:1" ht="34.5" x14ac:dyDescent="0.25">
      <c r="A19" s="84" t="s">
        <v>988</v>
      </c>
    </row>
    <row r="20" spans="1:1" ht="51.75" x14ac:dyDescent="0.25">
      <c r="A20" s="84" t="s">
        <v>989</v>
      </c>
    </row>
    <row r="21" spans="1:1" ht="86.25" x14ac:dyDescent="0.25">
      <c r="A21" s="84" t="s">
        <v>990</v>
      </c>
    </row>
    <row r="22" spans="1:1" ht="51.75" x14ac:dyDescent="0.25">
      <c r="A22" s="84" t="s">
        <v>991</v>
      </c>
    </row>
    <row r="23" spans="1:1" ht="34.5" x14ac:dyDescent="0.25">
      <c r="A23" s="84" t="s">
        <v>992</v>
      </c>
    </row>
    <row r="24" spans="1:1" ht="17.25" x14ac:dyDescent="0.25">
      <c r="A24" s="84" t="s">
        <v>993</v>
      </c>
    </row>
    <row r="25" spans="1:1" ht="17.25" x14ac:dyDescent="0.25">
      <c r="A25" s="83" t="s">
        <v>994</v>
      </c>
    </row>
    <row r="26" spans="1:1" ht="51.75" x14ac:dyDescent="0.3">
      <c r="A26" s="85" t="s">
        <v>995</v>
      </c>
    </row>
    <row r="27" spans="1:1" ht="17.25" x14ac:dyDescent="0.3">
      <c r="A27" s="85" t="s">
        <v>996</v>
      </c>
    </row>
    <row r="28" spans="1:1" ht="17.25" x14ac:dyDescent="0.25">
      <c r="A28" s="83" t="s">
        <v>997</v>
      </c>
    </row>
    <row r="29" spans="1:1" ht="34.5" x14ac:dyDescent="0.25">
      <c r="A29" s="84" t="s">
        <v>998</v>
      </c>
    </row>
    <row r="30" spans="1:1" ht="34.5" x14ac:dyDescent="0.25">
      <c r="A30" s="84" t="s">
        <v>999</v>
      </c>
    </row>
    <row r="31" spans="1:1" ht="34.5" x14ac:dyDescent="0.25">
      <c r="A31" s="84" t="s">
        <v>1000</v>
      </c>
    </row>
    <row r="32" spans="1:1" ht="34.5" x14ac:dyDescent="0.25">
      <c r="A32" s="84" t="s">
        <v>1001</v>
      </c>
    </row>
    <row r="33" spans="1:1" ht="17.25" x14ac:dyDescent="0.25">
      <c r="A33" s="84"/>
    </row>
    <row r="34" spans="1:1" ht="18.75" x14ac:dyDescent="0.25">
      <c r="A34" s="80" t="s">
        <v>1002</v>
      </c>
    </row>
    <row r="35" spans="1:1" ht="17.25" x14ac:dyDescent="0.25">
      <c r="A35" s="83" t="s">
        <v>1003</v>
      </c>
    </row>
    <row r="36" spans="1:1" ht="34.5" x14ac:dyDescent="0.25">
      <c r="A36" s="84" t="s">
        <v>1004</v>
      </c>
    </row>
    <row r="37" spans="1:1" ht="34.5" x14ac:dyDescent="0.25">
      <c r="A37" s="84" t="s">
        <v>1005</v>
      </c>
    </row>
    <row r="38" spans="1:1" ht="34.5" x14ac:dyDescent="0.25">
      <c r="A38" s="84" t="s">
        <v>1006</v>
      </c>
    </row>
    <row r="39" spans="1:1" ht="17.25" x14ac:dyDescent="0.25">
      <c r="A39" s="84" t="s">
        <v>1007</v>
      </c>
    </row>
    <row r="40" spans="1:1" ht="34.5" x14ac:dyDescent="0.25">
      <c r="A40" s="84" t="s">
        <v>1008</v>
      </c>
    </row>
    <row r="41" spans="1:1" ht="17.25" x14ac:dyDescent="0.25">
      <c r="A41" s="83" t="s">
        <v>1009</v>
      </c>
    </row>
    <row r="42" spans="1:1" ht="17.25" x14ac:dyDescent="0.25">
      <c r="A42" s="84" t="s">
        <v>1010</v>
      </c>
    </row>
    <row r="43" spans="1:1" ht="17.25" x14ac:dyDescent="0.3">
      <c r="A43" s="85" t="s">
        <v>1011</v>
      </c>
    </row>
    <row r="44" spans="1:1" ht="17.25" x14ac:dyDescent="0.25">
      <c r="A44" s="83" t="s">
        <v>1012</v>
      </c>
    </row>
    <row r="45" spans="1:1" ht="34.5" x14ac:dyDescent="0.3">
      <c r="A45" s="85" t="s">
        <v>1013</v>
      </c>
    </row>
    <row r="46" spans="1:1" ht="34.5" x14ac:dyDescent="0.25">
      <c r="A46" s="84" t="s">
        <v>1014</v>
      </c>
    </row>
    <row r="47" spans="1:1" ht="34.5" x14ac:dyDescent="0.25">
      <c r="A47" s="84" t="s">
        <v>1015</v>
      </c>
    </row>
    <row r="48" spans="1:1" ht="17.25" x14ac:dyDescent="0.25">
      <c r="A48" s="84" t="s">
        <v>1016</v>
      </c>
    </row>
    <row r="49" spans="1:1" ht="17.25" x14ac:dyDescent="0.3">
      <c r="A49" s="85" t="s">
        <v>1017</v>
      </c>
    </row>
    <row r="50" spans="1:1" ht="17.25" x14ac:dyDescent="0.25">
      <c r="A50" s="83" t="s">
        <v>1018</v>
      </c>
    </row>
    <row r="51" spans="1:1" ht="34.5" x14ac:dyDescent="0.3">
      <c r="A51" s="85" t="s">
        <v>1019</v>
      </c>
    </row>
    <row r="52" spans="1:1" ht="17.25" x14ac:dyDescent="0.25">
      <c r="A52" s="84" t="s">
        <v>1020</v>
      </c>
    </row>
    <row r="53" spans="1:1" ht="34.5" x14ac:dyDescent="0.3">
      <c r="A53" s="85" t="s">
        <v>1021</v>
      </c>
    </row>
    <row r="54" spans="1:1" ht="17.25" x14ac:dyDescent="0.25">
      <c r="A54" s="83" t="s">
        <v>1022</v>
      </c>
    </row>
    <row r="55" spans="1:1" ht="17.25" x14ac:dyDescent="0.3">
      <c r="A55" s="85" t="s">
        <v>1023</v>
      </c>
    </row>
    <row r="56" spans="1:1" ht="34.5" x14ac:dyDescent="0.25">
      <c r="A56" s="84" t="s">
        <v>1024</v>
      </c>
    </row>
    <row r="57" spans="1:1" ht="17.25" x14ac:dyDescent="0.25">
      <c r="A57" s="84" t="s">
        <v>1025</v>
      </c>
    </row>
    <row r="58" spans="1:1" ht="17.25" x14ac:dyDescent="0.25">
      <c r="A58" s="84" t="s">
        <v>1026</v>
      </c>
    </row>
    <row r="59" spans="1:1" ht="17.25" x14ac:dyDescent="0.25">
      <c r="A59" s="83" t="s">
        <v>1027</v>
      </c>
    </row>
    <row r="60" spans="1:1" ht="34.5" x14ac:dyDescent="0.25">
      <c r="A60" s="84" t="s">
        <v>1028</v>
      </c>
    </row>
    <row r="61" spans="1:1" ht="17.25" x14ac:dyDescent="0.25">
      <c r="A61" s="86"/>
    </row>
    <row r="62" spans="1:1" ht="18.75" x14ac:dyDescent="0.25">
      <c r="A62" s="80" t="s">
        <v>1029</v>
      </c>
    </row>
    <row r="63" spans="1:1" ht="17.25" x14ac:dyDescent="0.25">
      <c r="A63" s="83" t="s">
        <v>1030</v>
      </c>
    </row>
    <row r="64" spans="1:1" ht="34.5" x14ac:dyDescent="0.25">
      <c r="A64" s="84" t="s">
        <v>1031</v>
      </c>
    </row>
    <row r="65" spans="1:1" ht="17.25" x14ac:dyDescent="0.25">
      <c r="A65" s="84" t="s">
        <v>1032</v>
      </c>
    </row>
    <row r="66" spans="1:1" ht="34.5" x14ac:dyDescent="0.25">
      <c r="A66" s="82" t="s">
        <v>1033</v>
      </c>
    </row>
    <row r="67" spans="1:1" ht="34.5" x14ac:dyDescent="0.25">
      <c r="A67" s="82" t="s">
        <v>1034</v>
      </c>
    </row>
    <row r="68" spans="1:1" ht="34.5" x14ac:dyDescent="0.25">
      <c r="A68" s="82" t="s">
        <v>1035</v>
      </c>
    </row>
    <row r="69" spans="1:1" ht="17.25" x14ac:dyDescent="0.25">
      <c r="A69" s="87" t="s">
        <v>1036</v>
      </c>
    </row>
    <row r="70" spans="1:1" ht="51.75" x14ac:dyDescent="0.25">
      <c r="A70" s="82" t="s">
        <v>1037</v>
      </c>
    </row>
    <row r="71" spans="1:1" ht="17.25" x14ac:dyDescent="0.25">
      <c r="A71" s="82" t="s">
        <v>1038</v>
      </c>
    </row>
    <row r="72" spans="1:1" ht="17.25" x14ac:dyDescent="0.25">
      <c r="A72" s="87" t="s">
        <v>1039</v>
      </c>
    </row>
    <row r="73" spans="1:1" ht="17.25" x14ac:dyDescent="0.25">
      <c r="A73" s="82" t="s">
        <v>1040</v>
      </c>
    </row>
    <row r="74" spans="1:1" ht="17.25" x14ac:dyDescent="0.25">
      <c r="A74" s="87" t="s">
        <v>1041</v>
      </c>
    </row>
    <row r="75" spans="1:1" ht="34.5" x14ac:dyDescent="0.25">
      <c r="A75" s="82" t="s">
        <v>1042</v>
      </c>
    </row>
    <row r="76" spans="1:1" ht="17.25" x14ac:dyDescent="0.25">
      <c r="A76" s="82" t="s">
        <v>1043</v>
      </c>
    </row>
    <row r="77" spans="1:1" ht="51.75" x14ac:dyDescent="0.25">
      <c r="A77" s="82" t="s">
        <v>1044</v>
      </c>
    </row>
    <row r="78" spans="1:1" ht="17.25" x14ac:dyDescent="0.25">
      <c r="A78" s="87" t="s">
        <v>1045</v>
      </c>
    </row>
    <row r="79" spans="1:1" ht="17.25" x14ac:dyDescent="0.3">
      <c r="A79" s="81" t="s">
        <v>1046</v>
      </c>
    </row>
    <row r="80" spans="1:1" ht="17.25" x14ac:dyDescent="0.25">
      <c r="A80" s="87" t="s">
        <v>1047</v>
      </c>
    </row>
    <row r="81" spans="1:1" ht="34.5" x14ac:dyDescent="0.25">
      <c r="A81" s="82" t="s">
        <v>1048</v>
      </c>
    </row>
    <row r="82" spans="1:1" ht="34.5" x14ac:dyDescent="0.25">
      <c r="A82" s="82" t="s">
        <v>1049</v>
      </c>
    </row>
    <row r="83" spans="1:1" ht="34.5" x14ac:dyDescent="0.25">
      <c r="A83" s="82" t="s">
        <v>1050</v>
      </c>
    </row>
    <row r="84" spans="1:1" ht="34.5" x14ac:dyDescent="0.25">
      <c r="A84" s="82" t="s">
        <v>1051</v>
      </c>
    </row>
    <row r="85" spans="1:1" ht="34.5" x14ac:dyDescent="0.25">
      <c r="A85" s="82" t="s">
        <v>1052</v>
      </c>
    </row>
    <row r="86" spans="1:1" ht="17.25" x14ac:dyDescent="0.25">
      <c r="A86" s="87" t="s">
        <v>1053</v>
      </c>
    </row>
    <row r="87" spans="1:1" ht="17.25" x14ac:dyDescent="0.25">
      <c r="A87" s="82" t="s">
        <v>1054</v>
      </c>
    </row>
    <row r="88" spans="1:1" ht="34.5" x14ac:dyDescent="0.25">
      <c r="A88" s="82" t="s">
        <v>1055</v>
      </c>
    </row>
    <row r="89" spans="1:1" ht="17.25" x14ac:dyDescent="0.25">
      <c r="A89" s="87" t="s">
        <v>1056</v>
      </c>
    </row>
    <row r="90" spans="1:1" ht="34.5" x14ac:dyDescent="0.25">
      <c r="A90" s="82" t="s">
        <v>1057</v>
      </c>
    </row>
    <row r="91" spans="1:1" ht="17.25" x14ac:dyDescent="0.25">
      <c r="A91" s="87" t="s">
        <v>1058</v>
      </c>
    </row>
    <row r="92" spans="1:1" ht="17.25" x14ac:dyDescent="0.3">
      <c r="A92" s="81" t="s">
        <v>1059</v>
      </c>
    </row>
    <row r="93" spans="1:1" ht="17.25" x14ac:dyDescent="0.25">
      <c r="A93" s="82" t="s">
        <v>1060</v>
      </c>
    </row>
    <row r="94" spans="1:1" ht="17.25" x14ac:dyDescent="0.25">
      <c r="A94" s="82"/>
    </row>
    <row r="95" spans="1:1" ht="18.75" x14ac:dyDescent="0.25">
      <c r="A95" s="80" t="s">
        <v>1061</v>
      </c>
    </row>
    <row r="96" spans="1:1" ht="34.5" x14ac:dyDescent="0.3">
      <c r="A96" s="81" t="s">
        <v>1062</v>
      </c>
    </row>
    <row r="97" spans="1:1" ht="17.25" x14ac:dyDescent="0.3">
      <c r="A97" s="81" t="s">
        <v>1063</v>
      </c>
    </row>
    <row r="98" spans="1:1" ht="17.25" x14ac:dyDescent="0.25">
      <c r="A98" s="87" t="s">
        <v>1064</v>
      </c>
    </row>
    <row r="99" spans="1:1" ht="17.25" x14ac:dyDescent="0.25">
      <c r="A99" s="79" t="s">
        <v>1065</v>
      </c>
    </row>
    <row r="100" spans="1:1" ht="17.25" x14ac:dyDescent="0.25">
      <c r="A100" s="82" t="s">
        <v>1066</v>
      </c>
    </row>
    <row r="101" spans="1:1" ht="17.25" x14ac:dyDescent="0.25">
      <c r="A101" s="82" t="s">
        <v>1067</v>
      </c>
    </row>
    <row r="102" spans="1:1" ht="17.25" x14ac:dyDescent="0.25">
      <c r="A102" s="82" t="s">
        <v>1068</v>
      </c>
    </row>
    <row r="103" spans="1:1" ht="17.25" x14ac:dyDescent="0.25">
      <c r="A103" s="82" t="s">
        <v>1069</v>
      </c>
    </row>
    <row r="104" spans="1:1" ht="34.5" x14ac:dyDescent="0.25">
      <c r="A104" s="82" t="s">
        <v>1070</v>
      </c>
    </row>
    <row r="105" spans="1:1" ht="17.25" x14ac:dyDescent="0.25">
      <c r="A105" s="79" t="s">
        <v>1071</v>
      </c>
    </row>
    <row r="106" spans="1:1" ht="17.25" x14ac:dyDescent="0.25">
      <c r="A106" s="82" t="s">
        <v>1072</v>
      </c>
    </row>
    <row r="107" spans="1:1" ht="17.25" x14ac:dyDescent="0.25">
      <c r="A107" s="82" t="s">
        <v>1073</v>
      </c>
    </row>
    <row r="108" spans="1:1" ht="17.25" x14ac:dyDescent="0.25">
      <c r="A108" s="82" t="s">
        <v>1074</v>
      </c>
    </row>
    <row r="109" spans="1:1" ht="17.25" x14ac:dyDescent="0.25">
      <c r="A109" s="82" t="s">
        <v>1075</v>
      </c>
    </row>
    <row r="110" spans="1:1" ht="17.25" x14ac:dyDescent="0.25">
      <c r="A110" s="82" t="s">
        <v>1076</v>
      </c>
    </row>
    <row r="111" spans="1:1" ht="17.25" x14ac:dyDescent="0.25">
      <c r="A111" s="82" t="s">
        <v>1077</v>
      </c>
    </row>
    <row r="112" spans="1:1" ht="17.25" x14ac:dyDescent="0.25">
      <c r="A112" s="87" t="s">
        <v>1078</v>
      </c>
    </row>
    <row r="113" spans="1:1" ht="17.25" x14ac:dyDescent="0.25">
      <c r="A113" s="82" t="s">
        <v>1079</v>
      </c>
    </row>
    <row r="114" spans="1:1" ht="17.25" x14ac:dyDescent="0.25">
      <c r="A114" s="79" t="s">
        <v>1080</v>
      </c>
    </row>
    <row r="115" spans="1:1" ht="17.25" x14ac:dyDescent="0.25">
      <c r="A115" s="82" t="s">
        <v>1081</v>
      </c>
    </row>
    <row r="116" spans="1:1" ht="17.25" x14ac:dyDescent="0.25">
      <c r="A116" s="82" t="s">
        <v>1082</v>
      </c>
    </row>
    <row r="117" spans="1:1" ht="17.25" x14ac:dyDescent="0.25">
      <c r="A117" s="79" t="s">
        <v>1083</v>
      </c>
    </row>
    <row r="118" spans="1:1" ht="17.25" x14ac:dyDescent="0.25">
      <c r="A118" s="82" t="s">
        <v>1084</v>
      </c>
    </row>
    <row r="119" spans="1:1" ht="17.25" x14ac:dyDescent="0.25">
      <c r="A119" s="82" t="s">
        <v>1085</v>
      </c>
    </row>
    <row r="120" spans="1:1" ht="17.25" x14ac:dyDescent="0.25">
      <c r="A120" s="82" t="s">
        <v>1086</v>
      </c>
    </row>
    <row r="121" spans="1:1" ht="17.25" x14ac:dyDescent="0.25">
      <c r="A121" s="87" t="s">
        <v>1087</v>
      </c>
    </row>
    <row r="122" spans="1:1" ht="17.25" x14ac:dyDescent="0.25">
      <c r="A122" s="79" t="s">
        <v>1088</v>
      </c>
    </row>
    <row r="123" spans="1:1" ht="17.25" x14ac:dyDescent="0.25">
      <c r="A123" s="79" t="s">
        <v>1089</v>
      </c>
    </row>
    <row r="124" spans="1:1" ht="17.25" x14ac:dyDescent="0.25">
      <c r="A124" s="82" t="s">
        <v>1090</v>
      </c>
    </row>
    <row r="125" spans="1:1" ht="17.25" x14ac:dyDescent="0.25">
      <c r="A125" s="82" t="s">
        <v>1091</v>
      </c>
    </row>
    <row r="126" spans="1:1" ht="17.25" x14ac:dyDescent="0.25">
      <c r="A126" s="82" t="s">
        <v>1092</v>
      </c>
    </row>
    <row r="127" spans="1:1" ht="17.25" x14ac:dyDescent="0.25">
      <c r="A127" s="82" t="s">
        <v>1093</v>
      </c>
    </row>
    <row r="128" spans="1:1" ht="17.25" x14ac:dyDescent="0.25">
      <c r="A128" s="82" t="s">
        <v>1094</v>
      </c>
    </row>
    <row r="129" spans="1:1" ht="17.25" x14ac:dyDescent="0.25">
      <c r="A129" s="87" t="s">
        <v>1095</v>
      </c>
    </row>
    <row r="130" spans="1:1" ht="34.5" x14ac:dyDescent="0.25">
      <c r="A130" s="82" t="s">
        <v>1096</v>
      </c>
    </row>
    <row r="131" spans="1:1" ht="69" x14ac:dyDescent="0.25">
      <c r="A131" s="82" t="s">
        <v>1097</v>
      </c>
    </row>
    <row r="132" spans="1:1" ht="34.5" x14ac:dyDescent="0.25">
      <c r="A132" s="82" t="s">
        <v>1098</v>
      </c>
    </row>
    <row r="133" spans="1:1" ht="17.25" x14ac:dyDescent="0.25">
      <c r="A133" s="87" t="s">
        <v>1099</v>
      </c>
    </row>
    <row r="134" spans="1:1" ht="34.5" x14ac:dyDescent="0.25">
      <c r="A134" s="79" t="s">
        <v>1100</v>
      </c>
    </row>
    <row r="135" spans="1:1" ht="17.25" x14ac:dyDescent="0.25">
      <c r="A135" s="79"/>
    </row>
    <row r="136" spans="1:1" ht="18.75" x14ac:dyDescent="0.25">
      <c r="A136" s="80" t="s">
        <v>1101</v>
      </c>
    </row>
    <row r="137" spans="1:1" ht="17.25" x14ac:dyDescent="0.25">
      <c r="A137" s="82" t="s">
        <v>1102</v>
      </c>
    </row>
    <row r="138" spans="1:1" ht="34.5" x14ac:dyDescent="0.25">
      <c r="A138" s="84" t="s">
        <v>1103</v>
      </c>
    </row>
    <row r="139" spans="1:1" ht="34.5" x14ac:dyDescent="0.25">
      <c r="A139" s="84" t="s">
        <v>1104</v>
      </c>
    </row>
    <row r="140" spans="1:1" ht="17.25" x14ac:dyDescent="0.25">
      <c r="A140" s="83" t="s">
        <v>1105</v>
      </c>
    </row>
    <row r="141" spans="1:1" ht="17.25" x14ac:dyDescent="0.25">
      <c r="A141" s="88" t="s">
        <v>1106</v>
      </c>
    </row>
    <row r="142" spans="1:1" ht="34.5" x14ac:dyDescent="0.3">
      <c r="A142" s="85" t="s">
        <v>1107</v>
      </c>
    </row>
    <row r="143" spans="1:1" ht="17.25" x14ac:dyDescent="0.25">
      <c r="A143" s="84" t="s">
        <v>1108</v>
      </c>
    </row>
    <row r="144" spans="1:1" ht="17.25" x14ac:dyDescent="0.25">
      <c r="A144" s="84" t="s">
        <v>1109</v>
      </c>
    </row>
    <row r="145" spans="1:1" ht="17.25" x14ac:dyDescent="0.25">
      <c r="A145" s="88" t="s">
        <v>1110</v>
      </c>
    </row>
    <row r="146" spans="1:1" ht="17.25" x14ac:dyDescent="0.25">
      <c r="A146" s="83" t="s">
        <v>1111</v>
      </c>
    </row>
    <row r="147" spans="1:1" ht="17.25" x14ac:dyDescent="0.25">
      <c r="A147" s="88" t="s">
        <v>1112</v>
      </c>
    </row>
    <row r="148" spans="1:1" ht="17.25" x14ac:dyDescent="0.25">
      <c r="A148" s="84" t="s">
        <v>1113</v>
      </c>
    </row>
    <row r="149" spans="1:1" ht="17.25" x14ac:dyDescent="0.25">
      <c r="A149" s="84" t="s">
        <v>1114</v>
      </c>
    </row>
    <row r="150" spans="1:1" ht="17.25" x14ac:dyDescent="0.25">
      <c r="A150" s="84" t="s">
        <v>1115</v>
      </c>
    </row>
    <row r="151" spans="1:1" ht="34.5" x14ac:dyDescent="0.25">
      <c r="A151" s="88" t="s">
        <v>1116</v>
      </c>
    </row>
    <row r="152" spans="1:1" ht="17.25" x14ac:dyDescent="0.25">
      <c r="A152" s="83" t="s">
        <v>1117</v>
      </c>
    </row>
    <row r="153" spans="1:1" ht="17.25" x14ac:dyDescent="0.25">
      <c r="A153" s="84" t="s">
        <v>1118</v>
      </c>
    </row>
    <row r="154" spans="1:1" ht="17.25" x14ac:dyDescent="0.25">
      <c r="A154" s="84" t="s">
        <v>1119</v>
      </c>
    </row>
    <row r="155" spans="1:1" ht="17.25" x14ac:dyDescent="0.25">
      <c r="A155" s="84" t="s">
        <v>1120</v>
      </c>
    </row>
    <row r="156" spans="1:1" ht="17.25" x14ac:dyDescent="0.25">
      <c r="A156" s="84" t="s">
        <v>1121</v>
      </c>
    </row>
    <row r="157" spans="1:1" ht="34.5" x14ac:dyDescent="0.25">
      <c r="A157" s="84" t="s">
        <v>1122</v>
      </c>
    </row>
    <row r="158" spans="1:1" ht="34.5" x14ac:dyDescent="0.25">
      <c r="A158" s="84" t="s">
        <v>1123</v>
      </c>
    </row>
    <row r="159" spans="1:1" ht="17.25" x14ac:dyDescent="0.25">
      <c r="A159" s="83" t="s">
        <v>1124</v>
      </c>
    </row>
    <row r="160" spans="1:1" ht="34.5" x14ac:dyDescent="0.25">
      <c r="A160" s="84" t="s">
        <v>1125</v>
      </c>
    </row>
    <row r="161" spans="1:1" ht="34.5" x14ac:dyDescent="0.25">
      <c r="A161" s="84" t="s">
        <v>1126</v>
      </c>
    </row>
    <row r="162" spans="1:1" ht="17.25" x14ac:dyDescent="0.25">
      <c r="A162" s="84" t="s">
        <v>1127</v>
      </c>
    </row>
    <row r="163" spans="1:1" ht="17.25" x14ac:dyDescent="0.25">
      <c r="A163" s="83" t="s">
        <v>1128</v>
      </c>
    </row>
    <row r="164" spans="1:1" ht="34.5" x14ac:dyDescent="0.3">
      <c r="A164" s="90" t="s">
        <v>1143</v>
      </c>
    </row>
    <row r="165" spans="1:1" ht="34.5" x14ac:dyDescent="0.25">
      <c r="A165" s="84" t="s">
        <v>1129</v>
      </c>
    </row>
    <row r="166" spans="1:1" ht="17.25" x14ac:dyDescent="0.25">
      <c r="A166" s="83" t="s">
        <v>1130</v>
      </c>
    </row>
    <row r="167" spans="1:1" ht="17.25" x14ac:dyDescent="0.25">
      <c r="A167" s="84" t="s">
        <v>1131</v>
      </c>
    </row>
    <row r="168" spans="1:1" ht="17.25" x14ac:dyDescent="0.25">
      <c r="A168" s="83" t="s">
        <v>1132</v>
      </c>
    </row>
    <row r="169" spans="1:1" ht="17.25" x14ac:dyDescent="0.3">
      <c r="A169" s="85" t="s">
        <v>1133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240"/>
  <sheetViews>
    <sheetView zoomScale="80" zoomScaleNormal="80" workbookViewId="0">
      <selection activeCell="D28" sqref="D28"/>
    </sheetView>
  </sheetViews>
  <sheetFormatPr defaultRowHeight="15" x14ac:dyDescent="0.25"/>
  <cols>
    <col min="1" max="1" width="64" customWidth="1"/>
    <col min="2" max="2" width="28.7109375" customWidth="1"/>
    <col min="3" max="3" width="19.85546875" customWidth="1"/>
    <col min="4" max="4" width="34.28515625" customWidth="1"/>
    <col min="5" max="5" width="24.42578125" customWidth="1"/>
    <col min="6" max="6" width="33.42578125" customWidth="1"/>
    <col min="7" max="7" width="28.5703125" customWidth="1"/>
  </cols>
  <sheetData>
    <row r="1" spans="1:7" x14ac:dyDescent="0.25">
      <c r="A1" s="140"/>
      <c r="B1" s="506" t="s">
        <v>1246</v>
      </c>
      <c r="C1" s="506"/>
      <c r="D1" s="506"/>
      <c r="E1" s="143"/>
      <c r="F1" s="143"/>
      <c r="G1" s="144"/>
    </row>
    <row r="2" spans="1:7" x14ac:dyDescent="0.25">
      <c r="A2" s="140"/>
      <c r="B2" s="141" t="s">
        <v>1247</v>
      </c>
      <c r="C2" s="145">
        <v>43220</v>
      </c>
      <c r="D2" s="140"/>
      <c r="E2" s="143"/>
      <c r="F2" s="143"/>
      <c r="G2" s="144"/>
    </row>
    <row r="3" spans="1:7" x14ac:dyDescent="0.25">
      <c r="A3" s="140"/>
      <c r="B3" s="141" t="s">
        <v>1248</v>
      </c>
      <c r="C3" s="145">
        <v>43235</v>
      </c>
      <c r="D3" s="140"/>
      <c r="E3" s="143"/>
      <c r="F3" s="143"/>
      <c r="G3" s="144"/>
    </row>
    <row r="4" spans="1:7" x14ac:dyDescent="0.25">
      <c r="A4" s="146"/>
      <c r="B4" s="140"/>
      <c r="C4" s="140"/>
      <c r="D4" s="143"/>
      <c r="E4" s="143"/>
      <c r="F4" s="143"/>
      <c r="G4" s="144"/>
    </row>
    <row r="5" spans="1:7" x14ac:dyDescent="0.25">
      <c r="A5" s="507" t="s">
        <v>1451</v>
      </c>
      <c r="B5" s="507"/>
      <c r="C5" s="507"/>
      <c r="D5" s="507"/>
      <c r="E5" s="507"/>
      <c r="F5" s="507"/>
      <c r="G5" s="507"/>
    </row>
    <row r="6" spans="1:7" x14ac:dyDescent="0.25">
      <c r="A6" s="507"/>
      <c r="B6" s="507"/>
      <c r="C6" s="507"/>
      <c r="D6" s="507"/>
      <c r="E6" s="507"/>
      <c r="F6" s="507"/>
      <c r="G6" s="507"/>
    </row>
    <row r="7" spans="1:7" x14ac:dyDescent="0.25">
      <c r="A7" s="507"/>
      <c r="B7" s="507"/>
      <c r="C7" s="507"/>
      <c r="D7" s="507"/>
      <c r="E7" s="507"/>
      <c r="F7" s="507"/>
      <c r="G7" s="507"/>
    </row>
    <row r="8" spans="1:7" x14ac:dyDescent="0.25">
      <c r="A8" s="147"/>
      <c r="B8" s="147"/>
      <c r="C8" s="147"/>
      <c r="D8" s="147"/>
      <c r="E8" s="147"/>
      <c r="F8" s="147"/>
      <c r="G8" s="147"/>
    </row>
    <row r="9" spans="1:7" x14ac:dyDescent="0.25">
      <c r="A9" s="507" t="s">
        <v>1184</v>
      </c>
      <c r="B9" s="507"/>
      <c r="C9" s="507"/>
      <c r="D9" s="507"/>
      <c r="E9" s="507"/>
      <c r="F9" s="507"/>
      <c r="G9" s="507"/>
    </row>
    <row r="10" spans="1:7" x14ac:dyDescent="0.25">
      <c r="A10" s="507"/>
      <c r="B10" s="507"/>
      <c r="C10" s="507"/>
      <c r="D10" s="507"/>
      <c r="E10" s="507"/>
      <c r="F10" s="507"/>
      <c r="G10" s="507"/>
    </row>
    <row r="11" spans="1:7" x14ac:dyDescent="0.25">
      <c r="A11" s="507"/>
      <c r="B11" s="507"/>
      <c r="C11" s="507"/>
      <c r="D11" s="507"/>
      <c r="E11" s="507"/>
      <c r="F11" s="507"/>
      <c r="G11" s="507"/>
    </row>
    <row r="12" spans="1:7" x14ac:dyDescent="0.25">
      <c r="A12" s="147"/>
      <c r="B12" s="147"/>
      <c r="C12" s="147"/>
      <c r="D12" s="147"/>
      <c r="E12" s="147"/>
      <c r="F12" s="147"/>
      <c r="G12" s="147"/>
    </row>
    <row r="13" spans="1:7" x14ac:dyDescent="0.25">
      <c r="A13" s="507" t="s">
        <v>1185</v>
      </c>
      <c r="B13" s="507"/>
      <c r="C13" s="507"/>
      <c r="D13" s="507"/>
      <c r="E13" s="507"/>
      <c r="F13" s="507"/>
      <c r="G13" s="507"/>
    </row>
    <row r="14" spans="1:7" x14ac:dyDescent="0.25">
      <c r="A14" s="508"/>
      <c r="B14" s="507"/>
      <c r="C14" s="507"/>
      <c r="D14" s="507"/>
      <c r="E14" s="507"/>
      <c r="F14" s="507"/>
      <c r="G14" s="507"/>
    </row>
    <row r="15" spans="1:7" x14ac:dyDescent="0.25">
      <c r="A15" s="507"/>
      <c r="B15" s="507"/>
      <c r="C15" s="507"/>
      <c r="D15" s="507"/>
      <c r="E15" s="507"/>
      <c r="F15" s="507"/>
      <c r="G15" s="507"/>
    </row>
    <row r="16" spans="1:7" x14ac:dyDescent="0.25">
      <c r="A16" s="148"/>
      <c r="B16" s="148"/>
      <c r="C16" s="148"/>
      <c r="D16" s="148"/>
      <c r="E16" s="148"/>
      <c r="F16" s="148"/>
      <c r="G16" s="148"/>
    </row>
    <row r="17" spans="1:7" x14ac:dyDescent="0.25">
      <c r="A17" s="509" t="s">
        <v>1186</v>
      </c>
      <c r="B17" s="509"/>
      <c r="C17" s="509"/>
      <c r="D17" s="509"/>
      <c r="E17" s="509"/>
      <c r="F17" s="509"/>
      <c r="G17" s="509"/>
    </row>
    <row r="18" spans="1:7" x14ac:dyDescent="0.25">
      <c r="A18" s="509"/>
      <c r="B18" s="509"/>
      <c r="C18" s="509"/>
      <c r="D18" s="509"/>
      <c r="E18" s="509"/>
      <c r="F18" s="509"/>
      <c r="G18" s="509"/>
    </row>
    <row r="19" spans="1:7" x14ac:dyDescent="0.25">
      <c r="A19" s="509"/>
      <c r="B19" s="509"/>
      <c r="C19" s="509"/>
      <c r="D19" s="509"/>
      <c r="E19" s="509"/>
      <c r="F19" s="509"/>
      <c r="G19" s="509"/>
    </row>
    <row r="21" spans="1:7" x14ac:dyDescent="0.25">
      <c r="A21" s="149" t="s">
        <v>1452</v>
      </c>
      <c r="B21" s="150"/>
      <c r="C21" s="150"/>
      <c r="D21" s="150"/>
      <c r="E21" s="150"/>
      <c r="F21" s="150"/>
      <c r="G21" s="150"/>
    </row>
    <row r="22" spans="1:7" x14ac:dyDescent="0.25">
      <c r="A22" s="143"/>
      <c r="B22" s="140"/>
      <c r="C22" s="140"/>
      <c r="D22" s="153"/>
      <c r="E22" s="143"/>
      <c r="F22" s="143"/>
      <c r="G22" s="144"/>
    </row>
    <row r="23" spans="1:7" x14ac:dyDescent="0.25">
      <c r="A23" s="154" t="s">
        <v>61</v>
      </c>
      <c r="B23" s="155" t="s">
        <v>1453</v>
      </c>
      <c r="C23" s="155"/>
      <c r="D23" s="155" t="s">
        <v>1420</v>
      </c>
      <c r="E23" s="156"/>
      <c r="F23" s="156"/>
      <c r="G23" s="156"/>
    </row>
    <row r="24" spans="1:7" x14ac:dyDescent="0.25">
      <c r="A24" s="157" t="s">
        <v>1454</v>
      </c>
      <c r="B24" s="158" t="s">
        <v>1455</v>
      </c>
      <c r="C24" s="158" t="s">
        <v>1456</v>
      </c>
      <c r="D24" s="158" t="s">
        <v>1457</v>
      </c>
      <c r="E24" s="158" t="s">
        <v>1458</v>
      </c>
      <c r="F24" s="158" t="s">
        <v>1459</v>
      </c>
      <c r="G24" s="158" t="s">
        <v>1300</v>
      </c>
    </row>
    <row r="25" spans="1:7" x14ac:dyDescent="0.25">
      <c r="A25" s="159" t="s">
        <v>1460</v>
      </c>
      <c r="B25" s="160">
        <v>1000000000</v>
      </c>
      <c r="C25" s="161">
        <v>1.53752</v>
      </c>
      <c r="D25" s="162">
        <v>1537520000</v>
      </c>
      <c r="E25" s="163">
        <v>43557</v>
      </c>
      <c r="F25" s="164">
        <v>0.01</v>
      </c>
      <c r="G25" s="165" t="s">
        <v>1301</v>
      </c>
    </row>
    <row r="26" spans="1:7" x14ac:dyDescent="0.25">
      <c r="A26" s="159" t="s">
        <v>1461</v>
      </c>
      <c r="B26" s="166">
        <v>1500000000</v>
      </c>
      <c r="C26" s="161">
        <v>1.0873999999999999</v>
      </c>
      <c r="D26" s="162">
        <v>1631100000</v>
      </c>
      <c r="E26" s="163">
        <v>43719</v>
      </c>
      <c r="F26" s="164">
        <v>2.1250000000000002E-2</v>
      </c>
      <c r="G26" s="165" t="s">
        <v>1301</v>
      </c>
    </row>
    <row r="27" spans="1:7" x14ac:dyDescent="0.25">
      <c r="A27" s="159" t="s">
        <v>1462</v>
      </c>
      <c r="B27" s="160">
        <v>1500000000</v>
      </c>
      <c r="C27" s="161">
        <v>1.4139999999999999</v>
      </c>
      <c r="D27" s="162">
        <v>2121000000</v>
      </c>
      <c r="E27" s="167">
        <v>44456</v>
      </c>
      <c r="F27" s="164">
        <v>7.4999999999999997E-3</v>
      </c>
      <c r="G27" s="165" t="s">
        <v>1301</v>
      </c>
    </row>
    <row r="28" spans="1:7" x14ac:dyDescent="0.25">
      <c r="A28" s="159" t="s">
        <v>1463</v>
      </c>
      <c r="B28" s="178">
        <v>600000000</v>
      </c>
      <c r="C28" s="161">
        <v>0.97589999999999999</v>
      </c>
      <c r="D28" s="162">
        <v>585540000</v>
      </c>
      <c r="E28" s="167">
        <v>43851</v>
      </c>
      <c r="F28" s="168" t="s">
        <v>1464</v>
      </c>
      <c r="G28" s="169" t="s">
        <v>1465</v>
      </c>
    </row>
    <row r="29" spans="1:7" x14ac:dyDescent="0.25">
      <c r="A29" s="170" t="s">
        <v>1466</v>
      </c>
      <c r="B29" s="179">
        <v>1400000000</v>
      </c>
      <c r="C29" s="172">
        <v>1.2425714285714287</v>
      </c>
      <c r="D29" s="173">
        <v>1739600000</v>
      </c>
      <c r="E29" s="174">
        <v>43935</v>
      </c>
      <c r="F29" s="175">
        <v>1.8499999999999999E-2</v>
      </c>
      <c r="G29" s="176" t="s">
        <v>1301</v>
      </c>
    </row>
    <row r="30" spans="1:7" x14ac:dyDescent="0.25">
      <c r="A30" s="177" t="s">
        <v>1467</v>
      </c>
      <c r="B30" s="160">
        <v>1250000000</v>
      </c>
      <c r="C30" s="172">
        <v>1.41</v>
      </c>
      <c r="D30" s="173">
        <v>1762500000</v>
      </c>
      <c r="E30" s="174">
        <v>44035</v>
      </c>
      <c r="F30" s="175">
        <v>5.0000000000000001E-3</v>
      </c>
      <c r="G30" s="176" t="s">
        <v>1301</v>
      </c>
    </row>
    <row r="31" spans="1:7" x14ac:dyDescent="0.25">
      <c r="A31" s="177" t="s">
        <v>1468</v>
      </c>
      <c r="B31" s="171">
        <v>400000000</v>
      </c>
      <c r="C31" s="172">
        <v>2.0196999999999998</v>
      </c>
      <c r="D31" s="173">
        <v>807880000</v>
      </c>
      <c r="E31" s="174">
        <v>43319</v>
      </c>
      <c r="F31" s="168" t="s">
        <v>1469</v>
      </c>
      <c r="G31" s="176" t="s">
        <v>1470</v>
      </c>
    </row>
    <row r="32" spans="1:7" x14ac:dyDescent="0.25">
      <c r="A32" s="177" t="s">
        <v>1471</v>
      </c>
      <c r="B32" s="160">
        <v>188000000</v>
      </c>
      <c r="C32" s="180">
        <v>1.4932000000000001</v>
      </c>
      <c r="D32" s="181">
        <v>280721600</v>
      </c>
      <c r="E32" s="174">
        <v>49580</v>
      </c>
      <c r="F32" s="164">
        <v>1.6369999999999999E-2</v>
      </c>
      <c r="G32" s="176" t="s">
        <v>1301</v>
      </c>
    </row>
    <row r="33" spans="1:7" x14ac:dyDescent="0.25">
      <c r="A33" s="177" t="s">
        <v>1472</v>
      </c>
      <c r="B33" s="171">
        <v>400000000</v>
      </c>
      <c r="C33" s="172">
        <v>2.0497999999999998</v>
      </c>
      <c r="D33" s="181">
        <v>819919999.99999988</v>
      </c>
      <c r="E33" s="167">
        <v>43479</v>
      </c>
      <c r="F33" s="168" t="s">
        <v>1473</v>
      </c>
      <c r="G33" s="169" t="s">
        <v>1465</v>
      </c>
    </row>
    <row r="34" spans="1:7" x14ac:dyDescent="0.25">
      <c r="A34" s="177" t="s">
        <v>1474</v>
      </c>
      <c r="B34" s="160">
        <v>1500000000</v>
      </c>
      <c r="C34" s="172">
        <v>1.5485</v>
      </c>
      <c r="D34" s="181">
        <v>2322750000</v>
      </c>
      <c r="E34" s="167">
        <v>43486</v>
      </c>
      <c r="F34" s="168">
        <v>1E-3</v>
      </c>
      <c r="G34" s="169" t="s">
        <v>1301</v>
      </c>
    </row>
    <row r="35" spans="1:7" x14ac:dyDescent="0.25">
      <c r="A35" s="177" t="s">
        <v>1475</v>
      </c>
      <c r="B35" s="160">
        <v>750000000</v>
      </c>
      <c r="C35" s="172">
        <v>1.4676</v>
      </c>
      <c r="D35" s="181">
        <v>1100700000</v>
      </c>
      <c r="E35" s="167">
        <v>44995</v>
      </c>
      <c r="F35" s="164">
        <v>3.7499999999999999E-3</v>
      </c>
      <c r="G35" s="169" t="s">
        <v>1301</v>
      </c>
    </row>
    <row r="36" spans="1:7" x14ac:dyDescent="0.25">
      <c r="A36" s="177" t="s">
        <v>1476</v>
      </c>
      <c r="B36" s="179">
        <v>2500000000</v>
      </c>
      <c r="C36" s="161">
        <v>1.2656000000000001</v>
      </c>
      <c r="D36" s="181">
        <v>3164000000</v>
      </c>
      <c r="E36" s="167">
        <v>44312</v>
      </c>
      <c r="F36" s="164">
        <v>1.8749999999999999E-2</v>
      </c>
      <c r="G36" s="169" t="s">
        <v>1301</v>
      </c>
    </row>
    <row r="37" spans="1:7" x14ac:dyDescent="0.25">
      <c r="A37" s="177" t="s">
        <v>1477</v>
      </c>
      <c r="B37" s="171">
        <v>500000000</v>
      </c>
      <c r="C37" s="161">
        <v>1.7199</v>
      </c>
      <c r="D37" s="181">
        <v>859950000</v>
      </c>
      <c r="E37" s="167">
        <v>44453</v>
      </c>
      <c r="F37" s="164">
        <v>7.4999999999999997E-3</v>
      </c>
      <c r="G37" s="169" t="s">
        <v>1301</v>
      </c>
    </row>
    <row r="38" spans="1:7" x14ac:dyDescent="0.25">
      <c r="A38" s="177" t="s">
        <v>1478</v>
      </c>
      <c r="B38" s="179">
        <v>1250000000</v>
      </c>
      <c r="C38" s="161">
        <v>1.3167</v>
      </c>
      <c r="D38" s="181">
        <v>1645875000</v>
      </c>
      <c r="E38" s="167">
        <v>44459</v>
      </c>
      <c r="F38" s="164">
        <v>1.8749999999999999E-2</v>
      </c>
      <c r="G38" s="169" t="s">
        <v>1301</v>
      </c>
    </row>
    <row r="39" spans="1:7" x14ac:dyDescent="0.25">
      <c r="A39" s="177" t="s">
        <v>1479</v>
      </c>
      <c r="B39" s="171">
        <v>200000000</v>
      </c>
      <c r="C39" s="172">
        <v>1.7059</v>
      </c>
      <c r="D39" s="181">
        <v>341180000</v>
      </c>
      <c r="E39" s="167">
        <v>44469</v>
      </c>
      <c r="F39" s="164" t="s">
        <v>1480</v>
      </c>
      <c r="G39" s="169" t="s">
        <v>1465</v>
      </c>
    </row>
    <row r="40" spans="1:7" x14ac:dyDescent="0.25">
      <c r="A40" s="177" t="s">
        <v>1481</v>
      </c>
      <c r="B40" s="160">
        <v>1250000000</v>
      </c>
      <c r="C40" s="172">
        <v>1.3983000000000001</v>
      </c>
      <c r="D40" s="181">
        <v>1747875000.0000002</v>
      </c>
      <c r="E40" s="167">
        <v>44574</v>
      </c>
      <c r="F40" s="164">
        <v>1.25E-3</v>
      </c>
      <c r="G40" s="169" t="s">
        <v>1301</v>
      </c>
    </row>
    <row r="41" spans="1:7" x14ac:dyDescent="0.25">
      <c r="A41" s="177" t="s">
        <v>1482</v>
      </c>
      <c r="B41" s="171">
        <v>550000000</v>
      </c>
      <c r="C41" s="172">
        <v>1.6951000000000001</v>
      </c>
      <c r="D41" s="181">
        <v>932305000</v>
      </c>
      <c r="E41" s="167">
        <v>44936</v>
      </c>
      <c r="F41" s="164" t="s">
        <v>1483</v>
      </c>
      <c r="G41" s="169" t="s">
        <v>1465</v>
      </c>
    </row>
    <row r="42" spans="1:7" ht="15.75" customHeight="1" x14ac:dyDescent="0.25">
      <c r="A42" s="177" t="s">
        <v>1484</v>
      </c>
      <c r="B42" s="160">
        <v>1000000000</v>
      </c>
      <c r="C42" s="172">
        <v>1.5189999999999999</v>
      </c>
      <c r="D42" s="181">
        <v>1519000000</v>
      </c>
      <c r="E42" s="167">
        <v>45679</v>
      </c>
      <c r="F42" s="164">
        <v>5.0000000000000001E-3</v>
      </c>
      <c r="G42" s="169" t="s">
        <v>1301</v>
      </c>
    </row>
    <row r="43" spans="1:7" ht="15.75" customHeight="1" x14ac:dyDescent="0.25">
      <c r="A43" s="177" t="s">
        <v>1485</v>
      </c>
      <c r="B43" s="160">
        <v>1250000000</v>
      </c>
      <c r="C43" s="172">
        <v>1.5921000000000001</v>
      </c>
      <c r="D43" s="181">
        <v>1990125000</v>
      </c>
      <c r="E43" s="167">
        <v>44832</v>
      </c>
      <c r="F43" s="164">
        <v>2.5000000000000001E-3</v>
      </c>
      <c r="G43" s="169" t="s">
        <v>1301</v>
      </c>
    </row>
    <row r="44" spans="1:7" x14ac:dyDescent="0.25">
      <c r="A44" s="177"/>
      <c r="B44" s="183"/>
      <c r="C44" s="183"/>
      <c r="D44" s="184"/>
      <c r="E44" s="168"/>
      <c r="F44" s="143"/>
      <c r="G44" s="143"/>
    </row>
    <row r="45" spans="1:7" ht="15.75" thickBot="1" x14ac:dyDescent="0.3">
      <c r="A45" s="510" t="s">
        <v>1187</v>
      </c>
      <c r="B45" s="510"/>
      <c r="C45" s="510"/>
      <c r="D45" s="182">
        <v>26909541600</v>
      </c>
      <c r="E45" s="168"/>
      <c r="F45" s="143"/>
      <c r="G45" s="143"/>
    </row>
    <row r="46" spans="1:7" ht="15.75" thickTop="1" x14ac:dyDescent="0.25">
      <c r="A46" s="177"/>
      <c r="B46" s="183"/>
      <c r="C46" s="183"/>
      <c r="D46" s="184"/>
      <c r="E46" s="168"/>
      <c r="F46" s="487"/>
      <c r="G46" s="143"/>
    </row>
    <row r="47" spans="1:7" ht="15.75" thickBot="1" x14ac:dyDescent="0.3">
      <c r="A47" s="185" t="s">
        <v>1188</v>
      </c>
      <c r="B47" s="140"/>
      <c r="C47" s="140"/>
      <c r="D47" s="186">
        <v>37236907476.12532</v>
      </c>
      <c r="E47" s="168"/>
      <c r="F47" s="143"/>
      <c r="G47" s="143"/>
    </row>
    <row r="48" spans="1:7" x14ac:dyDescent="0.25">
      <c r="A48" s="185"/>
      <c r="B48" s="183"/>
      <c r="C48" s="187"/>
      <c r="D48" s="168"/>
      <c r="E48" s="188"/>
      <c r="F48" s="143"/>
      <c r="G48" s="143"/>
    </row>
    <row r="49" spans="1:7" x14ac:dyDescent="0.25">
      <c r="A49" s="493" t="s">
        <v>1486</v>
      </c>
      <c r="B49" s="494" t="s">
        <v>1198</v>
      </c>
      <c r="C49" s="494" t="s">
        <v>1190</v>
      </c>
      <c r="D49" s="494" t="s">
        <v>1191</v>
      </c>
      <c r="E49" s="168"/>
      <c r="F49" s="143"/>
      <c r="G49" s="143"/>
    </row>
    <row r="50" spans="1:7" x14ac:dyDescent="0.25">
      <c r="A50" s="189" t="s">
        <v>1487</v>
      </c>
      <c r="B50" s="190" t="s">
        <v>1488</v>
      </c>
      <c r="C50" s="190" t="s">
        <v>1489</v>
      </c>
      <c r="D50" s="190" t="s">
        <v>1489</v>
      </c>
      <c r="E50" s="169"/>
      <c r="F50" s="143"/>
      <c r="G50" s="144"/>
    </row>
    <row r="51" spans="1:7" x14ac:dyDescent="0.25">
      <c r="A51" s="189" t="s">
        <v>1490</v>
      </c>
      <c r="B51" s="190" t="s">
        <v>1488</v>
      </c>
      <c r="C51" s="190" t="s">
        <v>1489</v>
      </c>
      <c r="D51" s="190" t="s">
        <v>1489</v>
      </c>
      <c r="E51" s="158"/>
      <c r="F51" s="158"/>
      <c r="G51" s="158"/>
    </row>
    <row r="52" spans="1:7" x14ac:dyDescent="0.25">
      <c r="A52" s="189" t="s">
        <v>1491</v>
      </c>
      <c r="B52" s="190" t="s">
        <v>1488</v>
      </c>
      <c r="C52" s="190" t="s">
        <v>1489</v>
      </c>
      <c r="D52" s="190" t="s">
        <v>1489</v>
      </c>
      <c r="E52" s="169"/>
      <c r="F52" s="143"/>
      <c r="G52" s="144"/>
    </row>
    <row r="53" spans="1:7" x14ac:dyDescent="0.25">
      <c r="A53" s="189" t="s">
        <v>1492</v>
      </c>
      <c r="B53" s="190" t="s">
        <v>1488</v>
      </c>
      <c r="C53" s="190" t="s">
        <v>1489</v>
      </c>
      <c r="D53" s="190" t="s">
        <v>1489</v>
      </c>
      <c r="E53" s="169"/>
      <c r="F53" s="143"/>
      <c r="G53" s="144"/>
    </row>
    <row r="54" spans="1:7" x14ac:dyDescent="0.25">
      <c r="A54" s="189" t="s">
        <v>1493</v>
      </c>
      <c r="B54" s="190" t="s">
        <v>1488</v>
      </c>
      <c r="C54" s="190" t="s">
        <v>1489</v>
      </c>
      <c r="D54" s="190" t="s">
        <v>1489</v>
      </c>
      <c r="E54" s="169"/>
      <c r="F54" s="143"/>
      <c r="G54" s="144"/>
    </row>
    <row r="55" spans="1:7" x14ac:dyDescent="0.25">
      <c r="A55" s="189" t="s">
        <v>1494</v>
      </c>
      <c r="B55" s="190" t="s">
        <v>1488</v>
      </c>
      <c r="C55" s="190" t="s">
        <v>1489</v>
      </c>
      <c r="D55" s="190" t="s">
        <v>1489</v>
      </c>
      <c r="E55" s="169"/>
      <c r="F55" s="143"/>
      <c r="G55" s="144"/>
    </row>
    <row r="56" spans="1:7" x14ac:dyDescent="0.25">
      <c r="A56" s="189" t="s">
        <v>1495</v>
      </c>
      <c r="B56" s="190" t="s">
        <v>1488</v>
      </c>
      <c r="C56" s="190" t="s">
        <v>1489</v>
      </c>
      <c r="D56" s="190" t="s">
        <v>1489</v>
      </c>
      <c r="E56" s="169"/>
      <c r="F56" s="143"/>
      <c r="G56" s="144"/>
    </row>
    <row r="57" spans="1:7" x14ac:dyDescent="0.25">
      <c r="A57" s="189" t="s">
        <v>1496</v>
      </c>
      <c r="B57" s="190" t="s">
        <v>1488</v>
      </c>
      <c r="C57" s="190" t="s">
        <v>1489</v>
      </c>
      <c r="D57" s="190" t="s">
        <v>1489</v>
      </c>
      <c r="E57" s="169"/>
      <c r="F57" s="143"/>
      <c r="G57" s="144"/>
    </row>
    <row r="58" spans="1:7" x14ac:dyDescent="0.25">
      <c r="A58" s="189" t="s">
        <v>1497</v>
      </c>
      <c r="B58" s="190" t="s">
        <v>1488</v>
      </c>
      <c r="C58" s="190" t="s">
        <v>1489</v>
      </c>
      <c r="D58" s="190" t="s">
        <v>1489</v>
      </c>
      <c r="E58" s="169"/>
      <c r="F58" s="143"/>
      <c r="G58" s="144"/>
    </row>
    <row r="59" spans="1:7" x14ac:dyDescent="0.25">
      <c r="A59" s="189" t="s">
        <v>1498</v>
      </c>
      <c r="B59" s="190" t="s">
        <v>1488</v>
      </c>
      <c r="C59" s="190" t="s">
        <v>1489</v>
      </c>
      <c r="D59" s="190" t="s">
        <v>1489</v>
      </c>
      <c r="E59" s="169"/>
      <c r="F59" s="143"/>
      <c r="G59" s="144"/>
    </row>
    <row r="60" spans="1:7" x14ac:dyDescent="0.25">
      <c r="A60" s="189" t="s">
        <v>1499</v>
      </c>
      <c r="B60" s="190" t="s">
        <v>1488</v>
      </c>
      <c r="C60" s="190" t="s">
        <v>1489</v>
      </c>
      <c r="D60" s="190" t="s">
        <v>1489</v>
      </c>
      <c r="E60" s="169"/>
      <c r="F60" s="143"/>
      <c r="G60" s="144"/>
    </row>
    <row r="61" spans="1:7" x14ac:dyDescent="0.25">
      <c r="A61" s="189" t="s">
        <v>1500</v>
      </c>
      <c r="B61" s="190" t="s">
        <v>1488</v>
      </c>
      <c r="C61" s="190" t="s">
        <v>1489</v>
      </c>
      <c r="D61" s="190" t="s">
        <v>1489</v>
      </c>
      <c r="E61" s="169"/>
      <c r="F61" s="143"/>
      <c r="G61" s="144"/>
    </row>
    <row r="62" spans="1:7" x14ac:dyDescent="0.25">
      <c r="A62" s="189" t="s">
        <v>1501</v>
      </c>
      <c r="B62" s="190" t="s">
        <v>1488</v>
      </c>
      <c r="C62" s="190" t="s">
        <v>1489</v>
      </c>
      <c r="D62" s="190" t="s">
        <v>1489</v>
      </c>
      <c r="E62" s="169"/>
      <c r="F62" s="143"/>
      <c r="G62" s="144"/>
    </row>
    <row r="63" spans="1:7" x14ac:dyDescent="0.25">
      <c r="A63" s="189" t="s">
        <v>1502</v>
      </c>
      <c r="B63" s="190" t="s">
        <v>1488</v>
      </c>
      <c r="C63" s="190" t="s">
        <v>1489</v>
      </c>
      <c r="D63" s="190" t="s">
        <v>1489</v>
      </c>
      <c r="E63" s="169"/>
      <c r="F63" s="143"/>
      <c r="G63" s="144"/>
    </row>
    <row r="64" spans="1:7" x14ac:dyDescent="0.25">
      <c r="A64" s="189" t="s">
        <v>1503</v>
      </c>
      <c r="B64" s="190" t="s">
        <v>1488</v>
      </c>
      <c r="C64" s="190" t="s">
        <v>1489</v>
      </c>
      <c r="D64" s="190" t="s">
        <v>1489</v>
      </c>
      <c r="E64" s="169"/>
      <c r="F64" s="143"/>
      <c r="G64" s="144"/>
    </row>
    <row r="65" spans="1:7" x14ac:dyDescent="0.25">
      <c r="A65" s="189" t="s">
        <v>1504</v>
      </c>
      <c r="B65" s="190" t="s">
        <v>1488</v>
      </c>
      <c r="C65" s="190" t="s">
        <v>1489</v>
      </c>
      <c r="D65" s="190" t="s">
        <v>1489</v>
      </c>
      <c r="E65" s="169"/>
      <c r="F65" s="143"/>
      <c r="G65" s="144"/>
    </row>
    <row r="66" spans="1:7" x14ac:dyDescent="0.25">
      <c r="A66" s="189" t="s">
        <v>1505</v>
      </c>
      <c r="B66" s="190" t="s">
        <v>1488</v>
      </c>
      <c r="C66" s="190" t="s">
        <v>1489</v>
      </c>
      <c r="D66" s="190" t="s">
        <v>1489</v>
      </c>
      <c r="E66" s="169"/>
      <c r="F66" s="143"/>
      <c r="G66" s="144"/>
    </row>
    <row r="67" spans="1:7" x14ac:dyDescent="0.25">
      <c r="A67" s="189" t="s">
        <v>1506</v>
      </c>
      <c r="B67" s="190" t="s">
        <v>1488</v>
      </c>
      <c r="C67" s="190" t="s">
        <v>1489</v>
      </c>
      <c r="D67" s="190" t="s">
        <v>1489</v>
      </c>
      <c r="E67" s="169"/>
      <c r="F67" s="143"/>
      <c r="G67" s="144"/>
    </row>
    <row r="68" spans="1:7" x14ac:dyDescent="0.25">
      <c r="A68" s="189" t="s">
        <v>1507</v>
      </c>
      <c r="B68" s="190" t="s">
        <v>1488</v>
      </c>
      <c r="C68" s="190" t="s">
        <v>1489</v>
      </c>
      <c r="D68" s="190" t="s">
        <v>1489</v>
      </c>
      <c r="E68" s="169"/>
      <c r="F68" s="143"/>
      <c r="G68" s="144"/>
    </row>
    <row r="69" spans="1:7" x14ac:dyDescent="0.25">
      <c r="A69" s="189"/>
      <c r="B69" s="190"/>
      <c r="C69" s="190"/>
      <c r="D69" s="190"/>
      <c r="E69" s="169"/>
      <c r="F69" s="143"/>
      <c r="G69" s="144"/>
    </row>
    <row r="70" spans="1:7" x14ac:dyDescent="0.25">
      <c r="A70" s="149" t="s">
        <v>1508</v>
      </c>
      <c r="B70" s="150"/>
      <c r="C70" s="150"/>
      <c r="D70" s="150"/>
      <c r="E70" s="150"/>
      <c r="F70" s="150"/>
      <c r="G70" s="150"/>
    </row>
    <row r="71" spans="1:7" x14ac:dyDescent="0.25">
      <c r="A71" s="189"/>
      <c r="B71" s="190"/>
      <c r="C71" s="190"/>
      <c r="D71" s="190"/>
      <c r="E71" s="169"/>
      <c r="F71" s="143"/>
      <c r="G71" s="144"/>
    </row>
    <row r="72" spans="1:7" x14ac:dyDescent="0.25">
      <c r="A72" s="495" t="s">
        <v>1509</v>
      </c>
      <c r="B72" s="140"/>
      <c r="C72" s="142"/>
      <c r="D72" s="153"/>
      <c r="E72" s="143"/>
      <c r="F72" s="143"/>
      <c r="G72" s="144"/>
    </row>
    <row r="73" spans="1:7" x14ac:dyDescent="0.25">
      <c r="A73" s="142" t="s">
        <v>1510</v>
      </c>
      <c r="B73" s="191"/>
      <c r="C73" s="142" t="s">
        <v>1183</v>
      </c>
      <c r="D73" s="153"/>
      <c r="E73" s="153"/>
      <c r="F73" s="143"/>
      <c r="G73" s="144"/>
    </row>
    <row r="74" spans="1:7" x14ac:dyDescent="0.25">
      <c r="A74" s="142" t="s">
        <v>1511</v>
      </c>
      <c r="B74" s="142"/>
      <c r="C74" s="142" t="s">
        <v>1512</v>
      </c>
      <c r="D74" s="153"/>
      <c r="E74" s="143"/>
      <c r="F74" s="143"/>
      <c r="G74" s="144"/>
    </row>
    <row r="75" spans="1:7" x14ac:dyDescent="0.25">
      <c r="A75" s="142" t="s">
        <v>1513</v>
      </c>
      <c r="B75" s="142"/>
      <c r="C75" s="142" t="s">
        <v>1183</v>
      </c>
      <c r="D75" s="143"/>
      <c r="E75" s="143"/>
      <c r="F75" s="143"/>
      <c r="G75" s="144"/>
    </row>
    <row r="76" spans="1:7" x14ac:dyDescent="0.25">
      <c r="A76" s="142" t="s">
        <v>1514</v>
      </c>
      <c r="B76" s="142"/>
      <c r="C76" s="142" t="s">
        <v>1183</v>
      </c>
      <c r="D76" s="153"/>
      <c r="E76" s="143"/>
      <c r="F76" s="143"/>
      <c r="G76" s="144"/>
    </row>
    <row r="77" spans="1:7" x14ac:dyDescent="0.25">
      <c r="A77" s="142" t="s">
        <v>1515</v>
      </c>
      <c r="B77" s="142"/>
      <c r="C77" s="142" t="s">
        <v>1516</v>
      </c>
      <c r="D77" s="153"/>
      <c r="E77" s="143"/>
      <c r="F77" s="143"/>
      <c r="G77" s="144"/>
    </row>
    <row r="78" spans="1:7" x14ac:dyDescent="0.25">
      <c r="A78" s="142" t="s">
        <v>1517</v>
      </c>
      <c r="B78" s="142"/>
      <c r="C78" s="142" t="s">
        <v>1518</v>
      </c>
      <c r="D78" s="153"/>
      <c r="E78" s="143"/>
      <c r="F78" s="143"/>
      <c r="G78" s="144"/>
    </row>
    <row r="79" spans="1:7" x14ac:dyDescent="0.25">
      <c r="A79" s="142" t="s">
        <v>1519</v>
      </c>
      <c r="B79" s="142"/>
      <c r="C79" s="142" t="s">
        <v>1183</v>
      </c>
      <c r="D79" s="153"/>
      <c r="E79" s="143"/>
      <c r="F79" s="143"/>
      <c r="G79" s="144"/>
    </row>
    <row r="80" spans="1:7" x14ac:dyDescent="0.25">
      <c r="A80" s="142" t="s">
        <v>1520</v>
      </c>
      <c r="B80" s="142"/>
      <c r="C80" s="142" t="s">
        <v>1401</v>
      </c>
      <c r="D80" s="153"/>
      <c r="E80" s="143"/>
      <c r="F80" s="143"/>
      <c r="G80" s="144"/>
    </row>
    <row r="81" spans="1:7" x14ac:dyDescent="0.25">
      <c r="A81" s="142" t="s">
        <v>1521</v>
      </c>
      <c r="B81" s="142"/>
      <c r="C81" s="142" t="s">
        <v>1522</v>
      </c>
      <c r="D81" s="153"/>
      <c r="E81" s="143"/>
      <c r="F81" s="143"/>
      <c r="G81" s="144"/>
    </row>
    <row r="82" spans="1:7" x14ac:dyDescent="0.25">
      <c r="A82" s="142"/>
      <c r="B82" s="142"/>
      <c r="C82" s="142" t="s">
        <v>1523</v>
      </c>
      <c r="D82" s="153"/>
      <c r="E82" s="143"/>
      <c r="F82" s="143"/>
      <c r="G82" s="144"/>
    </row>
    <row r="83" spans="1:7" x14ac:dyDescent="0.25">
      <c r="A83" s="142"/>
      <c r="B83" s="142"/>
      <c r="C83" s="142"/>
      <c r="D83" s="153"/>
      <c r="E83" s="143"/>
      <c r="F83" s="143"/>
      <c r="G83" s="144"/>
    </row>
    <row r="84" spans="1:7" ht="31.5" customHeight="1" x14ac:dyDescent="0.25">
      <c r="A84" s="511" t="s">
        <v>1524</v>
      </c>
      <c r="B84" s="511"/>
      <c r="C84" s="511"/>
      <c r="D84" s="511"/>
      <c r="E84" s="511"/>
      <c r="F84" s="511"/>
      <c r="G84" s="511"/>
    </row>
    <row r="85" spans="1:7" x14ac:dyDescent="0.25">
      <c r="A85" s="192"/>
      <c r="B85" s="192"/>
      <c r="C85" s="192"/>
      <c r="D85" s="192"/>
      <c r="E85" s="192"/>
      <c r="F85" s="192"/>
      <c r="G85" s="192"/>
    </row>
    <row r="86" spans="1:7" ht="18" x14ac:dyDescent="0.25">
      <c r="A86" s="193" t="s">
        <v>1189</v>
      </c>
      <c r="B86" s="193"/>
      <c r="C86" s="193"/>
      <c r="D86" s="193"/>
      <c r="E86" s="193"/>
      <c r="F86" s="193"/>
      <c r="G86" s="193"/>
    </row>
    <row r="87" spans="1:7" x14ac:dyDescent="0.25">
      <c r="A87" s="140"/>
      <c r="B87" s="194" t="s">
        <v>1198</v>
      </c>
      <c r="C87" s="194" t="s">
        <v>1190</v>
      </c>
      <c r="D87" s="194" t="s">
        <v>1191</v>
      </c>
      <c r="E87" s="194" t="s">
        <v>1192</v>
      </c>
      <c r="F87" s="143"/>
      <c r="G87" s="144"/>
    </row>
    <row r="88" spans="1:7" ht="17.25" x14ac:dyDescent="0.25">
      <c r="A88" s="195" t="s">
        <v>1193</v>
      </c>
      <c r="B88" s="153"/>
      <c r="C88" s="153"/>
      <c r="D88" s="153"/>
      <c r="E88" s="153"/>
      <c r="F88" s="143"/>
      <c r="G88" s="144"/>
    </row>
    <row r="89" spans="1:7" x14ac:dyDescent="0.25">
      <c r="A89" s="177" t="s">
        <v>1525</v>
      </c>
      <c r="B89" s="169" t="s">
        <v>1526</v>
      </c>
      <c r="C89" s="169" t="s">
        <v>1527</v>
      </c>
      <c r="D89" s="169" t="s">
        <v>1528</v>
      </c>
      <c r="E89" s="169" t="s">
        <v>1529</v>
      </c>
      <c r="F89" s="143"/>
      <c r="G89" s="144"/>
    </row>
    <row r="90" spans="1:7" x14ac:dyDescent="0.25">
      <c r="A90" s="177" t="s">
        <v>1530</v>
      </c>
      <c r="B90" s="169" t="s">
        <v>1531</v>
      </c>
      <c r="C90" s="169" t="s">
        <v>1529</v>
      </c>
      <c r="D90" s="169" t="s">
        <v>1532</v>
      </c>
      <c r="E90" s="169" t="s">
        <v>1533</v>
      </c>
      <c r="F90" s="143"/>
      <c r="G90" s="144"/>
    </row>
    <row r="91" spans="1:7" x14ac:dyDescent="0.25">
      <c r="A91" s="196" t="s">
        <v>1534</v>
      </c>
      <c r="B91" s="197" t="s">
        <v>1535</v>
      </c>
      <c r="C91" s="197" t="s">
        <v>1536</v>
      </c>
      <c r="D91" s="197" t="s">
        <v>1537</v>
      </c>
      <c r="E91" s="197" t="s">
        <v>1538</v>
      </c>
      <c r="F91" s="143"/>
      <c r="G91" s="144"/>
    </row>
    <row r="92" spans="1:7" x14ac:dyDescent="0.25">
      <c r="A92" s="177" t="s">
        <v>1539</v>
      </c>
      <c r="B92" s="169" t="s">
        <v>1540</v>
      </c>
      <c r="C92" s="169" t="s">
        <v>1541</v>
      </c>
      <c r="D92" s="169" t="s">
        <v>1542</v>
      </c>
      <c r="E92" s="169" t="s">
        <v>1543</v>
      </c>
      <c r="F92" s="143"/>
      <c r="G92" s="144"/>
    </row>
    <row r="93" spans="1:7" x14ac:dyDescent="0.25">
      <c r="A93" s="177" t="s">
        <v>1544</v>
      </c>
      <c r="B93" s="197" t="s">
        <v>1545</v>
      </c>
      <c r="C93" s="169" t="s">
        <v>1546</v>
      </c>
      <c r="D93" s="169" t="s">
        <v>1545</v>
      </c>
      <c r="E93" s="169" t="s">
        <v>1546</v>
      </c>
      <c r="F93" s="143"/>
      <c r="G93" s="144"/>
    </row>
    <row r="94" spans="1:7" x14ac:dyDescent="0.25">
      <c r="A94" s="177" t="s">
        <v>1547</v>
      </c>
      <c r="B94" s="197" t="s">
        <v>1548</v>
      </c>
      <c r="C94" s="169" t="s">
        <v>1536</v>
      </c>
      <c r="D94" s="169" t="s">
        <v>1549</v>
      </c>
      <c r="E94" s="169" t="s">
        <v>1536</v>
      </c>
      <c r="F94" s="143"/>
      <c r="G94" s="143"/>
    </row>
    <row r="95" spans="1:7" x14ac:dyDescent="0.25">
      <c r="A95" s="177"/>
      <c r="B95" s="169"/>
      <c r="C95" s="169"/>
      <c r="D95" s="169"/>
      <c r="E95" s="169"/>
      <c r="F95" s="143"/>
      <c r="G95" s="144"/>
    </row>
    <row r="96" spans="1:7" ht="18" x14ac:dyDescent="0.25">
      <c r="A96" s="193" t="s">
        <v>1194</v>
      </c>
      <c r="B96" s="198"/>
      <c r="C96" s="198"/>
      <c r="D96" s="198"/>
      <c r="E96" s="199"/>
      <c r="F96" s="193"/>
      <c r="G96" s="193"/>
    </row>
    <row r="97" spans="1:7" x14ac:dyDescent="0.25">
      <c r="A97" s="151"/>
      <c r="B97" s="194" t="s">
        <v>1198</v>
      </c>
      <c r="C97" s="194" t="s">
        <v>1190</v>
      </c>
      <c r="D97" s="194" t="s">
        <v>1191</v>
      </c>
      <c r="E97" s="200"/>
      <c r="F97" s="143"/>
      <c r="G97" s="144"/>
    </row>
    <row r="98" spans="1:7" x14ac:dyDescent="0.25">
      <c r="A98" s="142" t="s">
        <v>1550</v>
      </c>
      <c r="B98" s="201" t="s">
        <v>1551</v>
      </c>
      <c r="C98" s="201" t="s">
        <v>1552</v>
      </c>
      <c r="D98" s="201" t="s">
        <v>1553</v>
      </c>
      <c r="E98" s="191"/>
      <c r="F98" s="143"/>
      <c r="G98" s="144"/>
    </row>
    <row r="99" spans="1:7" x14ac:dyDescent="0.25">
      <c r="A99" s="202"/>
      <c r="B99" s="203"/>
      <c r="C99" s="203"/>
      <c r="D99" s="203"/>
      <c r="E99" s="203"/>
      <c r="F99" s="143"/>
      <c r="G99" s="144"/>
    </row>
    <row r="100" spans="1:7" ht="21" x14ac:dyDescent="0.25">
      <c r="A100" s="193" t="s">
        <v>1195</v>
      </c>
      <c r="B100" s="198"/>
      <c r="C100" s="198"/>
      <c r="D100" s="198"/>
      <c r="E100" s="199"/>
      <c r="F100" s="193"/>
      <c r="G100" s="193"/>
    </row>
    <row r="101" spans="1:7" ht="18" x14ac:dyDescent="0.25">
      <c r="A101" s="204"/>
      <c r="B101" s="204"/>
      <c r="C101" s="204"/>
      <c r="D101" s="204"/>
      <c r="E101" s="205"/>
      <c r="F101" s="143"/>
      <c r="G101" s="144"/>
    </row>
    <row r="102" spans="1:7" ht="33" customHeight="1" x14ac:dyDescent="0.25">
      <c r="A102" s="512" t="s">
        <v>1554</v>
      </c>
      <c r="B102" s="512"/>
      <c r="C102" s="512"/>
      <c r="D102" s="512"/>
      <c r="E102" s="512"/>
      <c r="F102" s="512"/>
      <c r="G102" s="144"/>
    </row>
    <row r="103" spans="1:7" ht="7.5" customHeight="1" x14ac:dyDescent="0.25">
      <c r="A103" s="204"/>
      <c r="B103" s="204"/>
      <c r="C103" s="204"/>
      <c r="D103" s="204"/>
      <c r="E103" s="205"/>
      <c r="F103" s="143"/>
      <c r="G103" s="144"/>
    </row>
    <row r="104" spans="1:7" ht="8.25" customHeight="1" x14ac:dyDescent="0.25">
      <c r="A104" s="195"/>
      <c r="B104" s="194"/>
      <c r="C104" s="194"/>
      <c r="D104" s="194"/>
      <c r="E104" s="153"/>
      <c r="F104" s="143"/>
      <c r="G104" s="144"/>
    </row>
    <row r="105" spans="1:7" x14ac:dyDescent="0.25">
      <c r="A105" s="195" t="s">
        <v>1555</v>
      </c>
      <c r="B105" s="194" t="s">
        <v>1198</v>
      </c>
      <c r="C105" s="194" t="s">
        <v>1190</v>
      </c>
      <c r="D105" s="194" t="s">
        <v>1191</v>
      </c>
      <c r="E105" s="153"/>
      <c r="F105" s="143"/>
      <c r="G105" s="144"/>
    </row>
    <row r="106" spans="1:7" x14ac:dyDescent="0.25">
      <c r="A106" s="206" t="s">
        <v>1556</v>
      </c>
      <c r="B106" s="201" t="s">
        <v>1540</v>
      </c>
      <c r="C106" s="201" t="s">
        <v>1557</v>
      </c>
      <c r="D106" s="201" t="s">
        <v>1558</v>
      </c>
      <c r="E106" s="153"/>
      <c r="F106" s="143"/>
      <c r="G106" s="144"/>
    </row>
    <row r="107" spans="1:7" x14ac:dyDescent="0.25">
      <c r="A107" s="206" t="s">
        <v>1559</v>
      </c>
      <c r="B107" s="208" t="s">
        <v>1540</v>
      </c>
      <c r="C107" s="221" t="s">
        <v>1557</v>
      </c>
      <c r="D107" s="210" t="s">
        <v>1560</v>
      </c>
      <c r="E107" s="153"/>
      <c r="F107" s="143"/>
      <c r="G107" s="144"/>
    </row>
    <row r="108" spans="1:7" x14ac:dyDescent="0.25">
      <c r="A108" s="206" t="s">
        <v>1561</v>
      </c>
      <c r="B108" s="211" t="s">
        <v>1562</v>
      </c>
      <c r="C108" s="492" t="s">
        <v>1563</v>
      </c>
      <c r="D108" s="211" t="s">
        <v>1564</v>
      </c>
      <c r="E108" s="153"/>
      <c r="F108" s="143"/>
      <c r="G108" s="144"/>
    </row>
    <row r="109" spans="1:7" x14ac:dyDescent="0.25">
      <c r="A109" s="206" t="s">
        <v>1565</v>
      </c>
      <c r="B109" s="207" t="s">
        <v>1566</v>
      </c>
      <c r="C109" s="201" t="s">
        <v>1567</v>
      </c>
      <c r="D109" s="201" t="s">
        <v>1564</v>
      </c>
      <c r="E109" s="153"/>
      <c r="F109" s="143"/>
      <c r="G109" s="144"/>
    </row>
    <row r="110" spans="1:7" x14ac:dyDescent="0.25">
      <c r="A110" s="206" t="s">
        <v>1568</v>
      </c>
      <c r="B110" s="207" t="s">
        <v>1569</v>
      </c>
      <c r="C110" s="201" t="s">
        <v>1567</v>
      </c>
      <c r="D110" s="201" t="s">
        <v>1570</v>
      </c>
      <c r="E110" s="153"/>
      <c r="F110" s="143"/>
      <c r="G110" s="144"/>
    </row>
    <row r="111" spans="1:7" x14ac:dyDescent="0.25">
      <c r="A111" s="206" t="s">
        <v>1571</v>
      </c>
      <c r="B111" s="207" t="s">
        <v>1569</v>
      </c>
      <c r="C111" s="201" t="s">
        <v>1567</v>
      </c>
      <c r="D111" s="201" t="s">
        <v>1570</v>
      </c>
      <c r="E111" s="153"/>
      <c r="F111" s="143"/>
      <c r="G111" s="144"/>
    </row>
    <row r="112" spans="1:7" x14ac:dyDescent="0.25">
      <c r="A112" s="212"/>
      <c r="B112" s="213"/>
      <c r="C112" s="213"/>
      <c r="D112" s="212"/>
      <c r="E112" s="143"/>
      <c r="F112" s="143"/>
      <c r="G112" s="144"/>
    </row>
    <row r="113" spans="1:7" ht="18" x14ac:dyDescent="0.25">
      <c r="A113" s="193" t="s">
        <v>1196</v>
      </c>
      <c r="B113" s="193"/>
      <c r="C113" s="193"/>
      <c r="D113" s="193"/>
      <c r="E113" s="150"/>
      <c r="F113" s="193"/>
      <c r="G113" s="193"/>
    </row>
    <row r="114" spans="1:7" x14ac:dyDescent="0.25">
      <c r="A114" s="140"/>
      <c r="B114" s="143"/>
      <c r="C114" s="143"/>
      <c r="D114" s="143"/>
      <c r="E114" s="143"/>
      <c r="F114" s="143"/>
      <c r="G114" s="144"/>
    </row>
    <row r="115" spans="1:7" x14ac:dyDescent="0.25">
      <c r="A115" s="214" t="s">
        <v>1197</v>
      </c>
      <c r="B115" s="143"/>
      <c r="C115" s="143"/>
      <c r="D115" s="143"/>
      <c r="E115" s="143"/>
      <c r="F115" s="143"/>
      <c r="G115" s="144"/>
    </row>
    <row r="116" spans="1:7" x14ac:dyDescent="0.25">
      <c r="A116" s="140"/>
      <c r="B116" s="194" t="s">
        <v>1198</v>
      </c>
      <c r="C116" s="194" t="s">
        <v>1190</v>
      </c>
      <c r="D116" s="194" t="s">
        <v>1191</v>
      </c>
      <c r="E116" s="153"/>
      <c r="F116" s="143"/>
      <c r="G116" s="144"/>
    </row>
    <row r="117" spans="1:7" ht="57" customHeight="1" x14ac:dyDescent="0.25">
      <c r="A117" s="215" t="s">
        <v>1572</v>
      </c>
      <c r="B117" s="216" t="s">
        <v>1540</v>
      </c>
      <c r="C117" s="216" t="s">
        <v>1557</v>
      </c>
      <c r="D117" s="216" t="s">
        <v>1573</v>
      </c>
      <c r="E117" s="153"/>
      <c r="F117" s="143"/>
      <c r="G117" s="144"/>
    </row>
    <row r="118" spans="1:7" ht="15" customHeight="1" x14ac:dyDescent="0.25">
      <c r="A118" s="215"/>
      <c r="B118" s="153"/>
      <c r="C118" s="153"/>
      <c r="D118" s="153"/>
      <c r="E118" s="153"/>
      <c r="F118" s="143"/>
      <c r="G118" s="144"/>
    </row>
    <row r="119" spans="1:7" x14ac:dyDescent="0.25">
      <c r="A119" s="488" t="s">
        <v>1199</v>
      </c>
      <c r="B119" s="485"/>
      <c r="C119" s="485"/>
      <c r="D119" s="485"/>
      <c r="E119" s="143"/>
      <c r="F119" s="143"/>
      <c r="G119" s="144"/>
    </row>
    <row r="120" spans="1:7" x14ac:dyDescent="0.25">
      <c r="A120" s="485"/>
      <c r="B120" s="194" t="s">
        <v>1198</v>
      </c>
      <c r="C120" s="194" t="s">
        <v>1190</v>
      </c>
      <c r="D120" s="194" t="s">
        <v>1191</v>
      </c>
      <c r="E120" s="143"/>
      <c r="F120" s="143"/>
      <c r="G120" s="144"/>
    </row>
    <row r="121" spans="1:7" ht="128.25" customHeight="1" x14ac:dyDescent="0.25">
      <c r="A121" s="491" t="s">
        <v>1574</v>
      </c>
      <c r="B121" s="217" t="s">
        <v>1575</v>
      </c>
      <c r="C121" s="218" t="s">
        <v>1557</v>
      </c>
      <c r="D121" s="219" t="s">
        <v>1564</v>
      </c>
      <c r="E121" s="143"/>
      <c r="F121" s="143"/>
      <c r="G121" s="144"/>
    </row>
    <row r="122" spans="1:7" ht="15" customHeight="1" x14ac:dyDescent="0.25">
      <c r="A122" s="215"/>
      <c r="B122" s="220"/>
      <c r="C122" s="209"/>
      <c r="D122" s="210"/>
      <c r="E122" s="143"/>
      <c r="F122" s="143"/>
      <c r="G122" s="144"/>
    </row>
    <row r="123" spans="1:7" x14ac:dyDescent="0.25">
      <c r="A123" s="488" t="s">
        <v>1200</v>
      </c>
      <c r="B123" s="485"/>
      <c r="C123" s="485"/>
      <c r="D123" s="485"/>
      <c r="E123" s="143"/>
      <c r="F123" s="143"/>
      <c r="G123" s="144"/>
    </row>
    <row r="124" spans="1:7" x14ac:dyDescent="0.25">
      <c r="A124" s="215"/>
      <c r="B124" s="194" t="s">
        <v>1198</v>
      </c>
      <c r="C124" s="194" t="s">
        <v>1190</v>
      </c>
      <c r="D124" s="194" t="s">
        <v>1191</v>
      </c>
      <c r="E124" s="143"/>
      <c r="F124" s="143"/>
      <c r="G124" s="144"/>
    </row>
    <row r="125" spans="1:7" x14ac:dyDescent="0.25">
      <c r="A125" s="215" t="s">
        <v>1576</v>
      </c>
      <c r="B125" s="221" t="s">
        <v>1536</v>
      </c>
      <c r="C125" s="222" t="s">
        <v>1577</v>
      </c>
      <c r="D125" s="221" t="s">
        <v>1536</v>
      </c>
      <c r="E125" s="143"/>
      <c r="F125" s="143"/>
      <c r="G125" s="144"/>
    </row>
    <row r="126" spans="1:7" x14ac:dyDescent="0.25">
      <c r="A126" s="215" t="s">
        <v>1578</v>
      </c>
      <c r="B126" s="220" t="s">
        <v>1575</v>
      </c>
      <c r="C126" s="209" t="s">
        <v>1579</v>
      </c>
      <c r="D126" s="210" t="s">
        <v>1580</v>
      </c>
      <c r="E126" s="143"/>
      <c r="F126" s="143"/>
      <c r="G126" s="144"/>
    </row>
    <row r="127" spans="1:7" x14ac:dyDescent="0.25">
      <c r="A127" s="215" t="s">
        <v>1581</v>
      </c>
      <c r="B127" s="220" t="s">
        <v>1582</v>
      </c>
      <c r="C127" s="209" t="s">
        <v>1583</v>
      </c>
      <c r="D127" s="210" t="s">
        <v>1584</v>
      </c>
      <c r="E127" s="143"/>
      <c r="F127" s="143"/>
      <c r="G127" s="144"/>
    </row>
    <row r="128" spans="1:7" ht="15" customHeight="1" x14ac:dyDescent="0.25">
      <c r="A128" s="215"/>
      <c r="B128" s="153"/>
      <c r="C128" s="153"/>
      <c r="D128" s="153"/>
      <c r="E128" s="143"/>
      <c r="F128" s="143"/>
      <c r="G128" s="144"/>
    </row>
    <row r="129" spans="1:7" x14ac:dyDescent="0.25">
      <c r="A129" s="488" t="s">
        <v>1200</v>
      </c>
      <c r="B129" s="485"/>
      <c r="C129" s="485"/>
      <c r="D129" s="485"/>
      <c r="E129" s="143"/>
      <c r="F129" s="143"/>
      <c r="G129" s="144"/>
    </row>
    <row r="130" spans="1:7" x14ac:dyDescent="0.25">
      <c r="A130" s="215"/>
      <c r="B130" s="194" t="s">
        <v>1198</v>
      </c>
      <c r="C130" s="194" t="s">
        <v>1190</v>
      </c>
      <c r="D130" s="194" t="s">
        <v>1191</v>
      </c>
      <c r="E130" s="143"/>
      <c r="F130" s="143"/>
      <c r="G130" s="144"/>
    </row>
    <row r="131" spans="1:7" ht="30" customHeight="1" x14ac:dyDescent="0.25">
      <c r="A131" s="491" t="s">
        <v>1585</v>
      </c>
      <c r="B131" s="221" t="s">
        <v>1586</v>
      </c>
      <c r="C131" s="222" t="s">
        <v>1587</v>
      </c>
      <c r="D131" s="222" t="s">
        <v>1588</v>
      </c>
      <c r="E131" s="143"/>
      <c r="F131" s="143"/>
      <c r="G131" s="144"/>
    </row>
    <row r="132" spans="1:7" ht="15" customHeight="1" x14ac:dyDescent="0.25">
      <c r="A132" s="215"/>
      <c r="B132" s="153"/>
      <c r="C132" s="153"/>
      <c r="D132" s="153"/>
      <c r="E132" s="143"/>
      <c r="F132" s="143"/>
      <c r="G132" s="144"/>
    </row>
    <row r="133" spans="1:7" x14ac:dyDescent="0.25">
      <c r="A133" s="488" t="s">
        <v>1201</v>
      </c>
      <c r="B133" s="485"/>
      <c r="C133" s="485"/>
      <c r="D133" s="485"/>
      <c r="E133" s="485"/>
      <c r="F133" s="485"/>
      <c r="G133" s="144"/>
    </row>
    <row r="134" spans="1:7" x14ac:dyDescent="0.25">
      <c r="A134" s="215"/>
      <c r="B134" s="194" t="s">
        <v>1198</v>
      </c>
      <c r="C134" s="194" t="s">
        <v>1190</v>
      </c>
      <c r="D134" s="194" t="s">
        <v>1191</v>
      </c>
      <c r="E134" s="143"/>
      <c r="F134" s="143"/>
      <c r="G134" s="144"/>
    </row>
    <row r="135" spans="1:7" x14ac:dyDescent="0.25">
      <c r="A135" s="215" t="s">
        <v>1589</v>
      </c>
      <c r="B135" s="496" t="s">
        <v>1590</v>
      </c>
      <c r="C135" s="201" t="s">
        <v>1557</v>
      </c>
      <c r="D135" s="201" t="s">
        <v>1591</v>
      </c>
      <c r="E135" s="143"/>
      <c r="F135" s="143"/>
      <c r="G135" s="144"/>
    </row>
    <row r="136" spans="1:7" x14ac:dyDescent="0.25">
      <c r="A136" s="215" t="s">
        <v>1592</v>
      </c>
      <c r="B136" s="496" t="s">
        <v>1593</v>
      </c>
      <c r="C136" s="201" t="s">
        <v>1557</v>
      </c>
      <c r="D136" s="201" t="s">
        <v>1594</v>
      </c>
      <c r="E136" s="143"/>
      <c r="F136" s="143"/>
      <c r="G136" s="144"/>
    </row>
    <row r="137" spans="1:7" x14ac:dyDescent="0.25">
      <c r="A137" s="223"/>
      <c r="B137" s="224"/>
      <c r="C137" s="224"/>
      <c r="D137" s="224"/>
      <c r="E137" s="225"/>
      <c r="F137" s="143"/>
      <c r="G137" s="144"/>
    </row>
    <row r="138" spans="1:7" ht="18" x14ac:dyDescent="0.25">
      <c r="A138" s="193" t="s">
        <v>1202</v>
      </c>
      <c r="B138" s="226"/>
      <c r="C138" s="226"/>
      <c r="D138" s="226"/>
      <c r="E138" s="227"/>
      <c r="F138" s="193"/>
      <c r="G138" s="193"/>
    </row>
    <row r="139" spans="1:7" x14ac:dyDescent="0.25">
      <c r="A139" s="228"/>
      <c r="B139" s="194"/>
      <c r="C139" s="194"/>
      <c r="D139" s="194"/>
      <c r="E139" s="229"/>
      <c r="F139" s="143"/>
      <c r="G139" s="144"/>
    </row>
    <row r="140" spans="1:7" x14ac:dyDescent="0.25">
      <c r="A140" s="230" t="s">
        <v>1595</v>
      </c>
      <c r="B140" s="140"/>
      <c r="C140" s="143"/>
      <c r="D140" s="153" t="s">
        <v>1596</v>
      </c>
      <c r="E140" s="143"/>
      <c r="F140" s="143"/>
      <c r="G140" s="144"/>
    </row>
    <row r="141" spans="1:7" x14ac:dyDescent="0.25">
      <c r="A141" s="206" t="s">
        <v>1597</v>
      </c>
      <c r="B141" s="140"/>
      <c r="C141" s="143"/>
      <c r="D141" s="153" t="s">
        <v>1596</v>
      </c>
      <c r="E141" s="143"/>
      <c r="F141" s="143"/>
      <c r="G141" s="144"/>
    </row>
    <row r="142" spans="1:7" x14ac:dyDescent="0.25">
      <c r="A142" s="140"/>
      <c r="B142" s="140"/>
      <c r="C142" s="153"/>
      <c r="D142" s="143"/>
      <c r="E142" s="143"/>
      <c r="F142" s="143"/>
      <c r="G142" s="144"/>
    </row>
    <row r="143" spans="1:7" x14ac:dyDescent="0.25">
      <c r="A143" s="206" t="s">
        <v>1598</v>
      </c>
      <c r="B143" s="206"/>
      <c r="C143" s="206"/>
      <c r="D143" s="206"/>
      <c r="E143" s="206"/>
      <c r="F143" s="206"/>
      <c r="G143" s="206"/>
    </row>
    <row r="144" spans="1:7" x14ac:dyDescent="0.25">
      <c r="A144" s="489" t="s">
        <v>1599</v>
      </c>
      <c r="B144" s="486"/>
      <c r="C144" s="486"/>
      <c r="D144" s="486"/>
      <c r="E144" s="486"/>
      <c r="F144" s="486"/>
      <c r="G144" s="143"/>
    </row>
    <row r="145" spans="1:7" x14ac:dyDescent="0.25">
      <c r="A145" s="490" t="s">
        <v>1600</v>
      </c>
      <c r="B145" s="484"/>
      <c r="C145" s="484"/>
      <c r="D145" s="484"/>
      <c r="E145" s="484"/>
      <c r="F145" s="484"/>
      <c r="G145" s="484"/>
    </row>
    <row r="146" spans="1:7" ht="60" customHeight="1" x14ac:dyDescent="0.25">
      <c r="A146" s="505" t="s">
        <v>1601</v>
      </c>
      <c r="B146" s="505"/>
      <c r="C146" s="505"/>
      <c r="D146" s="505"/>
      <c r="E146" s="505"/>
      <c r="F146" s="505"/>
      <c r="G146" s="505"/>
    </row>
    <row r="147" spans="1:7" x14ac:dyDescent="0.25">
      <c r="A147" s="140"/>
      <c r="B147" s="140"/>
      <c r="C147" s="140"/>
      <c r="D147" s="143"/>
      <c r="E147" s="143"/>
      <c r="F147" s="143"/>
      <c r="G147" s="144"/>
    </row>
    <row r="148" spans="1:7" ht="21" x14ac:dyDescent="0.3">
      <c r="A148" s="231" t="s">
        <v>1203</v>
      </c>
      <c r="B148" s="231"/>
      <c r="C148" s="231"/>
      <c r="D148" s="231"/>
      <c r="E148" s="231"/>
      <c r="F148" s="231"/>
      <c r="G148" s="232"/>
    </row>
    <row r="149" spans="1:7" x14ac:dyDescent="0.25">
      <c r="A149" s="233"/>
      <c r="B149" s="234"/>
      <c r="C149" s="234"/>
      <c r="D149" s="234"/>
      <c r="E149" s="234"/>
      <c r="F149" s="235"/>
      <c r="G149" s="236"/>
    </row>
    <row r="150" spans="1:7" x14ac:dyDescent="0.25">
      <c r="A150" s="233" t="s">
        <v>61</v>
      </c>
      <c r="B150" s="237"/>
      <c r="C150" s="237"/>
      <c r="D150" s="238">
        <v>26909541600</v>
      </c>
      <c r="E150" s="238"/>
      <c r="F150" s="235"/>
      <c r="G150" s="236"/>
    </row>
    <row r="151" spans="1:7" x14ac:dyDescent="0.25">
      <c r="A151" s="233"/>
      <c r="B151" s="237"/>
      <c r="C151" s="237"/>
      <c r="D151" s="239"/>
      <c r="E151" s="239"/>
      <c r="F151" s="235"/>
      <c r="G151" s="236"/>
    </row>
    <row r="152" spans="1:7" x14ac:dyDescent="0.25">
      <c r="A152" s="240" t="s">
        <v>1204</v>
      </c>
      <c r="B152" s="237"/>
      <c r="C152" s="237"/>
      <c r="D152" s="241">
        <v>34606184134.794403</v>
      </c>
      <c r="E152" s="242"/>
      <c r="F152" s="243" t="s">
        <v>1205</v>
      </c>
      <c r="G152" s="244">
        <v>37615417537.82</v>
      </c>
    </row>
    <row r="153" spans="1:7" x14ac:dyDescent="0.25">
      <c r="A153" s="245" t="s">
        <v>1206</v>
      </c>
      <c r="B153" s="237"/>
      <c r="C153" s="237"/>
      <c r="D153" s="246"/>
      <c r="E153" s="247"/>
      <c r="F153" s="248" t="s">
        <v>1207</v>
      </c>
      <c r="G153" s="249">
        <v>34606184134.794403</v>
      </c>
    </row>
    <row r="154" spans="1:7" x14ac:dyDescent="0.25">
      <c r="A154" s="250" t="s">
        <v>1208</v>
      </c>
      <c r="B154" s="251"/>
      <c r="C154" s="251"/>
      <c r="D154" s="246">
        <v>0</v>
      </c>
      <c r="E154" s="239"/>
      <c r="F154" s="243" t="s">
        <v>1209</v>
      </c>
      <c r="G154" s="252">
        <v>0.92</v>
      </c>
    </row>
    <row r="155" spans="1:7" x14ac:dyDescent="0.25">
      <c r="A155" s="240" t="s">
        <v>1210</v>
      </c>
      <c r="B155" s="237"/>
      <c r="C155" s="237"/>
      <c r="D155" s="246">
        <v>0</v>
      </c>
      <c r="E155" s="239"/>
      <c r="F155" s="243" t="s">
        <v>1211</v>
      </c>
      <c r="G155" s="253">
        <v>0.95</v>
      </c>
    </row>
    <row r="156" spans="1:7" x14ac:dyDescent="0.25">
      <c r="A156" s="240" t="s">
        <v>1212</v>
      </c>
      <c r="B156" s="237"/>
      <c r="C156" s="237"/>
      <c r="D156" s="246">
        <v>0</v>
      </c>
      <c r="E156" s="239"/>
      <c r="F156" s="236"/>
      <c r="G156" s="235"/>
    </row>
    <row r="157" spans="1:7" x14ac:dyDescent="0.25">
      <c r="A157" s="240" t="s">
        <v>1213</v>
      </c>
      <c r="B157" s="237"/>
      <c r="C157" s="237"/>
      <c r="D157" s="246">
        <v>0</v>
      </c>
      <c r="E157" s="239"/>
      <c r="F157" s="236"/>
      <c r="G157" s="235"/>
    </row>
    <row r="158" spans="1:7" ht="17.25" x14ac:dyDescent="0.25">
      <c r="A158" s="240" t="s">
        <v>1214</v>
      </c>
      <c r="B158" s="237"/>
      <c r="C158" s="237"/>
      <c r="D158" s="246">
        <v>0</v>
      </c>
      <c r="E158" s="239"/>
      <c r="F158" s="236"/>
      <c r="G158" s="235"/>
    </row>
    <row r="159" spans="1:7" x14ac:dyDescent="0.25">
      <c r="A159" s="240" t="s">
        <v>1215</v>
      </c>
      <c r="B159" s="237"/>
      <c r="C159" s="237"/>
      <c r="D159" s="246">
        <v>404701494.26027405</v>
      </c>
      <c r="E159" s="254"/>
      <c r="F159" s="236"/>
      <c r="G159" s="235"/>
    </row>
    <row r="160" spans="1:7" ht="15.75" thickBot="1" x14ac:dyDescent="0.3">
      <c r="A160" s="233" t="s">
        <v>1216</v>
      </c>
      <c r="B160" s="237"/>
      <c r="C160" s="237"/>
      <c r="D160" s="255">
        <v>34201482640.53413</v>
      </c>
      <c r="E160" s="256"/>
      <c r="F160" s="460"/>
      <c r="G160" s="235"/>
    </row>
    <row r="161" spans="1:7" ht="16.5" thickTop="1" thickBot="1" x14ac:dyDescent="0.3">
      <c r="A161" s="233"/>
      <c r="B161" s="237"/>
      <c r="C161" s="237"/>
      <c r="D161" s="234"/>
      <c r="E161" s="234"/>
      <c r="F161" s="236"/>
      <c r="G161" s="235"/>
    </row>
    <row r="162" spans="1:7" ht="15.75" thickBot="1" x14ac:dyDescent="0.3">
      <c r="A162" s="233" t="s">
        <v>1217</v>
      </c>
      <c r="B162" s="257"/>
      <c r="C162" s="257"/>
      <c r="D162" s="258" t="s">
        <v>1602</v>
      </c>
      <c r="E162" s="259"/>
      <c r="F162" s="236"/>
      <c r="G162" s="236"/>
    </row>
    <row r="163" spans="1:7" x14ac:dyDescent="0.25">
      <c r="A163" s="233"/>
      <c r="B163" s="257"/>
      <c r="C163" s="257"/>
      <c r="D163" s="259"/>
      <c r="E163" s="259"/>
      <c r="F163" s="236"/>
      <c r="G163" s="236"/>
    </row>
    <row r="164" spans="1:7" ht="8.25" customHeight="1" x14ac:dyDescent="0.25">
      <c r="A164" s="233"/>
      <c r="B164" s="257"/>
      <c r="C164" s="257"/>
      <c r="D164" s="259"/>
      <c r="E164" s="259"/>
      <c r="F164" s="236"/>
      <c r="G164" s="236"/>
    </row>
    <row r="165" spans="1:7" s="465" customFormat="1" x14ac:dyDescent="0.25">
      <c r="A165" s="233" t="s">
        <v>1435</v>
      </c>
      <c r="B165" s="462"/>
      <c r="C165" s="462"/>
      <c r="D165" s="463"/>
      <c r="E165" s="463"/>
      <c r="F165" s="464"/>
      <c r="G165" s="464"/>
    </row>
    <row r="166" spans="1:7" ht="4.5" customHeight="1" x14ac:dyDescent="0.25">
      <c r="A166" s="469"/>
      <c r="B166" s="470"/>
      <c r="C166" s="470"/>
      <c r="D166" s="471"/>
      <c r="E166" s="471"/>
      <c r="F166" s="235"/>
      <c r="G166" s="235"/>
    </row>
    <row r="167" spans="1:7" x14ac:dyDescent="0.25">
      <c r="A167" s="250" t="s">
        <v>1432</v>
      </c>
      <c r="B167" s="470"/>
      <c r="C167" s="470"/>
      <c r="D167" s="472">
        <v>1.03</v>
      </c>
      <c r="E167" s="471"/>
      <c r="F167" s="473"/>
      <c r="G167" s="235"/>
    </row>
    <row r="168" spans="1:7" ht="18.75" x14ac:dyDescent="0.3">
      <c r="A168" s="250" t="s">
        <v>1445</v>
      </c>
      <c r="B168" s="470"/>
      <c r="C168" s="470"/>
      <c r="D168" s="472">
        <v>1.0875955446426981</v>
      </c>
      <c r="E168" s="471"/>
      <c r="F168" s="482"/>
      <c r="G168" s="235"/>
    </row>
    <row r="169" spans="1:7" x14ac:dyDescent="0.25">
      <c r="A169" s="469" t="s">
        <v>1396</v>
      </c>
      <c r="B169" s="470"/>
      <c r="C169" s="470"/>
      <c r="D169" s="471"/>
      <c r="E169" s="471"/>
      <c r="F169" s="235"/>
      <c r="G169" s="235"/>
    </row>
    <row r="170" spans="1:7" x14ac:dyDescent="0.25">
      <c r="A170" s="469"/>
      <c r="B170" s="470"/>
      <c r="C170" s="470"/>
      <c r="D170" s="471"/>
      <c r="E170" s="471"/>
      <c r="F170" s="235"/>
      <c r="G170" s="235"/>
    </row>
    <row r="171" spans="1:7" ht="21" x14ac:dyDescent="0.3">
      <c r="A171" s="231" t="s">
        <v>1218</v>
      </c>
      <c r="B171" s="231"/>
      <c r="C171" s="231"/>
      <c r="D171" s="231"/>
      <c r="E171" s="231"/>
      <c r="F171" s="232"/>
      <c r="G171" s="232"/>
    </row>
    <row r="172" spans="1:7" x14ac:dyDescent="0.25">
      <c r="A172" s="260"/>
      <c r="B172" s="261"/>
      <c r="C172" s="261"/>
      <c r="D172" s="262"/>
      <c r="E172" s="262"/>
      <c r="F172" s="263"/>
      <c r="G172" s="264"/>
    </row>
    <row r="173" spans="1:7" ht="17.25" x14ac:dyDescent="0.25">
      <c r="A173" s="240" t="s">
        <v>1446</v>
      </c>
      <c r="B173" s="265"/>
      <c r="C173" s="261"/>
      <c r="D173" s="266">
        <v>27770114969.641273</v>
      </c>
      <c r="E173" s="238"/>
      <c r="F173" s="263"/>
      <c r="G173" s="264"/>
    </row>
    <row r="174" spans="1:7" x14ac:dyDescent="0.25">
      <c r="A174" s="260"/>
      <c r="B174" s="261"/>
      <c r="C174" s="261"/>
      <c r="D174" s="267"/>
      <c r="E174" s="262"/>
      <c r="F174" s="263"/>
      <c r="G174" s="264"/>
    </row>
    <row r="175" spans="1:7" x14ac:dyDescent="0.25">
      <c r="A175" s="268" t="s">
        <v>1219</v>
      </c>
      <c r="B175" s="261"/>
      <c r="C175" s="261"/>
      <c r="D175" s="269">
        <v>37222790595.309998</v>
      </c>
      <c r="E175" s="270"/>
      <c r="F175" s="271" t="s">
        <v>1205</v>
      </c>
      <c r="G175" s="272">
        <v>37222790595.309998</v>
      </c>
    </row>
    <row r="176" spans="1:7" ht="17.25" x14ac:dyDescent="0.25">
      <c r="A176" s="273" t="s">
        <v>1447</v>
      </c>
      <c r="B176" s="274"/>
      <c r="C176" s="274"/>
      <c r="D176" s="267"/>
      <c r="E176" s="262"/>
      <c r="F176" s="271" t="s">
        <v>1207</v>
      </c>
      <c r="G176" s="272">
        <v>68995188684.647995</v>
      </c>
    </row>
    <row r="177" spans="1:7" x14ac:dyDescent="0.25">
      <c r="A177" s="273" t="s">
        <v>1220</v>
      </c>
      <c r="B177" s="261"/>
      <c r="C177" s="261"/>
      <c r="D177" s="275"/>
      <c r="E177" s="276"/>
      <c r="F177" s="277"/>
      <c r="G177" s="263"/>
    </row>
    <row r="178" spans="1:7" x14ac:dyDescent="0.25">
      <c r="A178" s="250" t="s">
        <v>1208</v>
      </c>
      <c r="B178" s="261"/>
      <c r="C178" s="261"/>
      <c r="D178" s="278">
        <v>0</v>
      </c>
      <c r="E178" s="254"/>
      <c r="F178" s="279"/>
      <c r="G178" s="263"/>
    </row>
    <row r="179" spans="1:7" x14ac:dyDescent="0.25">
      <c r="A179" s="240" t="s">
        <v>1210</v>
      </c>
      <c r="B179" s="261"/>
      <c r="C179" s="261"/>
      <c r="D179" s="278">
        <v>0</v>
      </c>
      <c r="E179" s="280"/>
      <c r="F179" s="279"/>
      <c r="G179" s="263"/>
    </row>
    <row r="180" spans="1:7" x14ac:dyDescent="0.25">
      <c r="A180" s="268" t="s">
        <v>1221</v>
      </c>
      <c r="B180" s="261"/>
      <c r="C180" s="261"/>
      <c r="D180" s="275">
        <v>0</v>
      </c>
      <c r="E180" s="281"/>
      <c r="F180" s="279"/>
      <c r="G180" s="263"/>
    </row>
    <row r="181" spans="1:7" x14ac:dyDescent="0.25">
      <c r="A181" s="240" t="s">
        <v>1213</v>
      </c>
      <c r="B181" s="261"/>
      <c r="C181" s="261"/>
      <c r="D181" s="275">
        <v>0</v>
      </c>
      <c r="E181" s="281"/>
      <c r="F181" s="277"/>
      <c r="G181" s="263"/>
    </row>
    <row r="182" spans="1:7" ht="17.25" x14ac:dyDescent="0.25">
      <c r="A182" s="240" t="s">
        <v>1214</v>
      </c>
      <c r="B182" s="261"/>
      <c r="C182" s="261"/>
      <c r="D182" s="275"/>
      <c r="E182" s="281"/>
      <c r="F182" s="277"/>
      <c r="G182" s="263"/>
    </row>
    <row r="183" spans="1:7" x14ac:dyDescent="0.25">
      <c r="A183" s="268" t="s">
        <v>1222</v>
      </c>
      <c r="B183" s="261"/>
      <c r="C183" s="261"/>
      <c r="D183" s="275"/>
      <c r="E183" s="281"/>
      <c r="F183" s="282"/>
      <c r="G183" s="263"/>
    </row>
    <row r="184" spans="1:7" ht="15.75" thickBot="1" x14ac:dyDescent="0.3">
      <c r="A184" s="233" t="s">
        <v>1223</v>
      </c>
      <c r="B184" s="261"/>
      <c r="C184" s="261"/>
      <c r="D184" s="283">
        <v>37222790595.309998</v>
      </c>
      <c r="E184" s="284"/>
      <c r="F184" s="277"/>
      <c r="G184" s="263"/>
    </row>
    <row r="185" spans="1:7" ht="15.75" thickTop="1" x14ac:dyDescent="0.25">
      <c r="A185" s="233"/>
      <c r="B185" s="261"/>
      <c r="C185" s="261"/>
      <c r="D185" s="261"/>
      <c r="E185" s="261"/>
      <c r="F185" s="277"/>
      <c r="G185" s="263"/>
    </row>
    <row r="186" spans="1:7" x14ac:dyDescent="0.25">
      <c r="A186" s="285"/>
      <c r="B186" s="286"/>
      <c r="C186" s="286"/>
      <c r="D186" s="286"/>
      <c r="E186" s="286"/>
      <c r="F186" s="287"/>
      <c r="G186" s="264"/>
    </row>
    <row r="187" spans="1:7" ht="18.75" x14ac:dyDescent="0.3">
      <c r="A187" s="231" t="s">
        <v>1224</v>
      </c>
      <c r="B187" s="231"/>
      <c r="C187" s="231"/>
      <c r="D187" s="231"/>
      <c r="E187" s="231"/>
      <c r="F187" s="231"/>
      <c r="G187" s="232"/>
    </row>
    <row r="188" spans="1:7" x14ac:dyDescent="0.25">
      <c r="A188" s="260"/>
      <c r="B188" s="261"/>
      <c r="C188" s="261"/>
      <c r="D188" s="239"/>
      <c r="E188" s="239"/>
      <c r="F188" s="277"/>
      <c r="G188" s="263"/>
    </row>
    <row r="189" spans="1:7" x14ac:dyDescent="0.25">
      <c r="A189" s="268" t="s">
        <v>1225</v>
      </c>
      <c r="B189" s="261"/>
      <c r="C189" s="261"/>
      <c r="D189" s="269">
        <v>29266697552.537518</v>
      </c>
      <c r="E189" s="288"/>
      <c r="F189" s="277"/>
      <c r="G189" s="263"/>
    </row>
    <row r="190" spans="1:7" x14ac:dyDescent="0.25">
      <c r="A190" s="234" t="s">
        <v>1226</v>
      </c>
      <c r="B190" s="274"/>
      <c r="C190" s="274"/>
      <c r="D190" s="289">
        <v>9177658234.4224815</v>
      </c>
      <c r="E190" s="288"/>
      <c r="F190" s="282"/>
      <c r="G190" s="263"/>
    </row>
    <row r="191" spans="1:7" ht="15.75" thickBot="1" x14ac:dyDescent="0.3">
      <c r="A191" s="268" t="s">
        <v>1227</v>
      </c>
      <c r="B191" s="277"/>
      <c r="C191" s="277"/>
      <c r="D191" s="290">
        <v>38444355786.959999</v>
      </c>
      <c r="E191" s="284"/>
      <c r="F191" s="277"/>
      <c r="G191" s="291"/>
    </row>
    <row r="192" spans="1:7" ht="15.75" thickTop="1" x14ac:dyDescent="0.25">
      <c r="A192" s="268"/>
      <c r="B192" s="277"/>
      <c r="C192" s="277"/>
      <c r="D192" s="292"/>
      <c r="E192" s="292"/>
      <c r="F192" s="277"/>
      <c r="G192" s="291"/>
    </row>
    <row r="193" spans="1:7" x14ac:dyDescent="0.25">
      <c r="A193" s="260"/>
      <c r="B193" s="261"/>
      <c r="C193" s="261"/>
      <c r="D193" s="261"/>
      <c r="E193" s="261"/>
      <c r="F193" s="277"/>
      <c r="G193" s="263"/>
    </row>
    <row r="194" spans="1:7" ht="21" x14ac:dyDescent="0.3">
      <c r="A194" s="231" t="s">
        <v>1448</v>
      </c>
      <c r="B194" s="231"/>
      <c r="C194" s="231"/>
      <c r="D194" s="231"/>
      <c r="E194" s="231"/>
      <c r="F194" s="231"/>
      <c r="G194" s="232"/>
    </row>
    <row r="195" spans="1:7" ht="18.75" x14ac:dyDescent="0.3">
      <c r="A195" s="293"/>
      <c r="B195" s="293"/>
      <c r="C195" s="293"/>
      <c r="D195" s="293"/>
      <c r="E195" s="293"/>
      <c r="F195" s="293"/>
      <c r="G195" s="65"/>
    </row>
    <row r="196" spans="1:7" x14ac:dyDescent="0.25">
      <c r="A196" s="294" t="s">
        <v>1228</v>
      </c>
      <c r="B196" s="295" t="s">
        <v>1229</v>
      </c>
      <c r="C196" s="295"/>
      <c r="D196" s="295" t="s">
        <v>1230</v>
      </c>
      <c r="E196" s="294"/>
      <c r="F196" s="294"/>
      <c r="G196" s="296"/>
    </row>
    <row r="197" spans="1:7" x14ac:dyDescent="0.25">
      <c r="A197" s="297">
        <v>43235</v>
      </c>
      <c r="B197" s="298" t="s">
        <v>1536</v>
      </c>
      <c r="C197" s="280"/>
      <c r="D197" s="298" t="s">
        <v>1536</v>
      </c>
      <c r="E197" s="299"/>
      <c r="F197" s="300"/>
      <c r="G197" s="65"/>
    </row>
    <row r="198" spans="1:7" x14ac:dyDescent="0.25">
      <c r="A198" s="297"/>
      <c r="B198" s="280"/>
      <c r="C198" s="280"/>
      <c r="D198" s="299"/>
      <c r="E198" s="299"/>
      <c r="F198" s="300"/>
      <c r="G198" s="65"/>
    </row>
    <row r="199" spans="1:7" ht="18.75" x14ac:dyDescent="0.3">
      <c r="A199" s="231" t="s">
        <v>1231</v>
      </c>
      <c r="B199" s="231"/>
      <c r="C199" s="231"/>
      <c r="D199" s="231"/>
      <c r="E199" s="231"/>
      <c r="F199" s="231"/>
      <c r="G199" s="232"/>
    </row>
    <row r="200" spans="1:7" ht="18.75" x14ac:dyDescent="0.3">
      <c r="A200" s="293"/>
      <c r="B200" s="293"/>
      <c r="C200" s="293"/>
      <c r="D200" s="293"/>
      <c r="E200" s="293"/>
      <c r="F200" s="293"/>
      <c r="G200" s="65"/>
    </row>
    <row r="201" spans="1:7" x14ac:dyDescent="0.25">
      <c r="A201" s="301"/>
      <c r="B201" s="302">
        <v>43220</v>
      </c>
      <c r="C201" s="302"/>
      <c r="D201" s="302">
        <v>43187</v>
      </c>
      <c r="E201" s="303"/>
      <c r="F201" s="303"/>
      <c r="G201" s="304"/>
    </row>
    <row r="202" spans="1:7" x14ac:dyDescent="0.25">
      <c r="A202" s="294" t="s">
        <v>1232</v>
      </c>
      <c r="B202" s="301"/>
      <c r="C202" s="301"/>
      <c r="D202" s="301"/>
      <c r="E202" s="301"/>
      <c r="F202" s="305"/>
      <c r="G202" s="304"/>
    </row>
    <row r="203" spans="1:7" x14ac:dyDescent="0.25">
      <c r="A203" s="234" t="s">
        <v>1233</v>
      </c>
      <c r="B203" s="306">
        <v>482600282.5200001</v>
      </c>
      <c r="C203" s="306"/>
      <c r="D203" s="306">
        <v>423118696.81000018</v>
      </c>
      <c r="E203" s="306"/>
      <c r="F203" s="307"/>
      <c r="G203" s="308"/>
    </row>
    <row r="204" spans="1:7" x14ac:dyDescent="0.25">
      <c r="A204" s="234" t="s">
        <v>1234</v>
      </c>
      <c r="B204" s="306">
        <v>96262116.010000005</v>
      </c>
      <c r="C204" s="306"/>
      <c r="D204" s="306">
        <v>77355884.850000009</v>
      </c>
      <c r="E204" s="306"/>
      <c r="F204" s="307"/>
      <c r="G204" s="309"/>
    </row>
    <row r="205" spans="1:7" x14ac:dyDescent="0.25">
      <c r="A205" s="286" t="s">
        <v>1235</v>
      </c>
      <c r="B205" s="306">
        <v>95942073.830000028</v>
      </c>
      <c r="C205" s="306"/>
      <c r="D205" s="306">
        <v>85692977.919999942</v>
      </c>
      <c r="E205" s="306"/>
      <c r="F205" s="307"/>
      <c r="G205" s="309"/>
    </row>
    <row r="206" spans="1:7" x14ac:dyDescent="0.25">
      <c r="A206" s="286" t="s">
        <v>1236</v>
      </c>
      <c r="B206" s="306">
        <v>0</v>
      </c>
      <c r="C206" s="310"/>
      <c r="D206" s="306">
        <v>0</v>
      </c>
      <c r="E206" s="310"/>
      <c r="F206" s="311"/>
      <c r="G206" s="304"/>
    </row>
    <row r="207" spans="1:7" x14ac:dyDescent="0.25">
      <c r="A207" s="234" t="s">
        <v>1237</v>
      </c>
      <c r="B207" s="306">
        <v>0</v>
      </c>
      <c r="C207" s="310"/>
      <c r="D207" s="306">
        <v>0</v>
      </c>
      <c r="E207" s="310"/>
      <c r="F207" s="311"/>
      <c r="G207" s="304"/>
    </row>
    <row r="208" spans="1:7" x14ac:dyDescent="0.25">
      <c r="A208" s="294" t="s">
        <v>1238</v>
      </c>
      <c r="B208" s="306"/>
      <c r="C208" s="306"/>
      <c r="D208" s="306"/>
      <c r="E208" s="306"/>
      <c r="F208" s="307"/>
      <c r="G208" s="304"/>
    </row>
    <row r="209" spans="1:7" x14ac:dyDescent="0.25">
      <c r="A209" s="234" t="s">
        <v>1239</v>
      </c>
      <c r="B209" s="306">
        <v>0</v>
      </c>
      <c r="C209" s="306"/>
      <c r="D209" s="306">
        <v>0</v>
      </c>
      <c r="E209" s="306"/>
      <c r="F209" s="312"/>
      <c r="G209" s="304"/>
    </row>
    <row r="210" spans="1:7" x14ac:dyDescent="0.25">
      <c r="A210" s="234" t="s">
        <v>1240</v>
      </c>
      <c r="B210" s="306">
        <v>-95707703.175606579</v>
      </c>
      <c r="C210" s="313" t="s">
        <v>1241</v>
      </c>
      <c r="D210" s="306">
        <v>-85497753.85949111</v>
      </c>
      <c r="E210" s="313" t="s">
        <v>1449</v>
      </c>
      <c r="F210" s="312"/>
      <c r="G210" s="304"/>
    </row>
    <row r="211" spans="1:7" x14ac:dyDescent="0.25">
      <c r="A211" s="234" t="s">
        <v>1242</v>
      </c>
      <c r="B211" s="306">
        <v>-34103215.729999997</v>
      </c>
      <c r="C211" s="314"/>
      <c r="D211" s="306">
        <v>-26256773.370000001</v>
      </c>
      <c r="E211" s="314"/>
      <c r="F211" s="312"/>
      <c r="G211" s="304"/>
    </row>
    <row r="212" spans="1:7" x14ac:dyDescent="0.25">
      <c r="A212" s="234" t="s">
        <v>1243</v>
      </c>
      <c r="B212" s="306">
        <v>-544759182.79999185</v>
      </c>
      <c r="C212" s="313" t="s">
        <v>1241</v>
      </c>
      <c r="D212" s="306">
        <v>-474217808.2899974</v>
      </c>
      <c r="E212" s="313" t="s">
        <v>1449</v>
      </c>
      <c r="F212" s="312"/>
      <c r="G212" s="304"/>
    </row>
    <row r="213" spans="1:7" x14ac:dyDescent="0.25">
      <c r="A213" s="315" t="s">
        <v>1244</v>
      </c>
      <c r="B213" s="306">
        <v>-2902332.1999999997</v>
      </c>
      <c r="C213" s="313"/>
      <c r="D213" s="306">
        <v>0</v>
      </c>
      <c r="E213" s="316"/>
      <c r="F213" s="308"/>
      <c r="G213" s="304"/>
    </row>
    <row r="214" spans="1:7" ht="17.25" x14ac:dyDescent="0.25">
      <c r="A214" s="234" t="s">
        <v>1450</v>
      </c>
      <c r="B214" s="306">
        <v>-66.12</v>
      </c>
      <c r="C214" s="317"/>
      <c r="D214" s="306">
        <v>-18.669999999999998</v>
      </c>
      <c r="E214" s="317"/>
      <c r="F214" s="318"/>
      <c r="G214" s="304"/>
    </row>
    <row r="215" spans="1:7" ht="15.75" thickBot="1" x14ac:dyDescent="0.3">
      <c r="A215" s="234" t="s">
        <v>1245</v>
      </c>
      <c r="B215" s="319">
        <v>-2668027.6655983399</v>
      </c>
      <c r="C215" s="319"/>
      <c r="D215" s="319">
        <v>195205.39051164864</v>
      </c>
      <c r="E215" s="307"/>
      <c r="F215" s="307"/>
      <c r="G215" s="320"/>
    </row>
    <row r="216" spans="1:7" ht="15.75" thickTop="1" x14ac:dyDescent="0.25">
      <c r="A216" s="234"/>
      <c r="B216" s="321"/>
      <c r="C216" s="321"/>
      <c r="D216" s="301"/>
      <c r="E216" s="301"/>
      <c r="F216" s="304"/>
      <c r="G216" s="304"/>
    </row>
    <row r="217" spans="1:7" x14ac:dyDescent="0.25">
      <c r="A217" s="234"/>
      <c r="B217" s="322"/>
      <c r="C217" s="321"/>
      <c r="D217" s="301"/>
      <c r="E217" s="301"/>
      <c r="F217" s="304"/>
      <c r="G217" s="304"/>
    </row>
    <row r="218" spans="1:7" x14ac:dyDescent="0.25">
      <c r="A218" s="301"/>
      <c r="B218" s="301"/>
      <c r="C218" s="301"/>
      <c r="D218" s="301"/>
      <c r="E218" s="301"/>
      <c r="F218" s="304"/>
      <c r="G218" s="304"/>
    </row>
    <row r="219" spans="1:7" x14ac:dyDescent="0.25">
      <c r="A219" s="301" t="s">
        <v>1603</v>
      </c>
      <c r="B219" s="301"/>
      <c r="C219" s="301"/>
      <c r="D219" s="301"/>
      <c r="E219" s="301"/>
      <c r="F219" s="301"/>
      <c r="G219" s="301"/>
    </row>
    <row r="220" spans="1:7" x14ac:dyDescent="0.25">
      <c r="A220" s="301" t="s">
        <v>1604</v>
      </c>
      <c r="B220" s="301"/>
      <c r="C220" s="301"/>
      <c r="D220" s="301"/>
      <c r="E220" s="301"/>
      <c r="F220" s="301"/>
      <c r="G220" s="301"/>
    </row>
    <row r="221" spans="1:7" x14ac:dyDescent="0.25">
      <c r="A221" s="301" t="s">
        <v>1605</v>
      </c>
      <c r="B221" s="301"/>
      <c r="C221" s="301"/>
      <c r="D221" s="301"/>
      <c r="E221" s="301"/>
      <c r="F221" s="301"/>
      <c r="G221" s="301"/>
    </row>
    <row r="222" spans="1:7" x14ac:dyDescent="0.25">
      <c r="A222" s="301" t="s">
        <v>1606</v>
      </c>
      <c r="B222" s="301"/>
      <c r="C222" s="301"/>
      <c r="D222" s="301"/>
      <c r="E222" s="301"/>
      <c r="F222" s="301"/>
      <c r="G222" s="301"/>
    </row>
    <row r="223" spans="1:7" x14ac:dyDescent="0.25">
      <c r="A223" s="301" t="s">
        <v>1607</v>
      </c>
      <c r="B223" s="301"/>
      <c r="C223" s="301"/>
      <c r="D223" s="301"/>
      <c r="E223" s="301"/>
      <c r="F223" s="301"/>
      <c r="G223" s="301"/>
    </row>
    <row r="224" spans="1:7" x14ac:dyDescent="0.25">
      <c r="A224" s="301" t="s">
        <v>1608</v>
      </c>
      <c r="B224" s="301"/>
      <c r="C224" s="301"/>
      <c r="D224" s="301"/>
      <c r="E224" s="301"/>
      <c r="F224" s="301"/>
      <c r="G224" s="301"/>
    </row>
    <row r="225" spans="1:7" x14ac:dyDescent="0.25">
      <c r="A225" s="301" t="s">
        <v>1609</v>
      </c>
      <c r="B225" s="301"/>
      <c r="C225" s="301"/>
      <c r="D225" s="301"/>
      <c r="E225" s="301"/>
      <c r="F225" s="301"/>
      <c r="G225" s="301"/>
    </row>
    <row r="226" spans="1:7" x14ac:dyDescent="0.25">
      <c r="A226" s="301" t="s">
        <v>1610</v>
      </c>
      <c r="B226" s="301"/>
      <c r="C226" s="301"/>
      <c r="D226" s="301"/>
      <c r="E226" s="301"/>
      <c r="F226" s="301"/>
      <c r="G226" s="301"/>
    </row>
    <row r="227" spans="1:7" x14ac:dyDescent="0.25">
      <c r="A227" s="301" t="s">
        <v>1611</v>
      </c>
      <c r="B227" s="301"/>
      <c r="C227" s="301"/>
      <c r="D227" s="301"/>
      <c r="E227" s="301"/>
      <c r="F227" s="301"/>
      <c r="G227" s="301"/>
    </row>
    <row r="228" spans="1:7" x14ac:dyDescent="0.25">
      <c r="A228" s="301" t="s">
        <v>1612</v>
      </c>
      <c r="B228" s="301"/>
      <c r="C228" s="301"/>
      <c r="D228" s="301"/>
      <c r="E228" s="301"/>
      <c r="F228" s="301"/>
      <c r="G228" s="301"/>
    </row>
    <row r="229" spans="1:7" x14ac:dyDescent="0.25">
      <c r="A229" s="323" t="s">
        <v>1613</v>
      </c>
      <c r="B229" s="301"/>
      <c r="C229" s="301"/>
      <c r="D229" s="324"/>
      <c r="E229" s="324"/>
      <c r="F229" s="304"/>
      <c r="G229" s="304"/>
    </row>
    <row r="230" spans="1:7" x14ac:dyDescent="0.25">
      <c r="A230" s="301" t="s">
        <v>1614</v>
      </c>
      <c r="B230" s="301"/>
      <c r="C230" s="301"/>
      <c r="D230" s="301"/>
      <c r="E230" s="301"/>
      <c r="F230" s="304"/>
      <c r="G230" s="304"/>
    </row>
    <row r="231" spans="1:7" x14ac:dyDescent="0.25">
      <c r="A231" s="301" t="s">
        <v>1615</v>
      </c>
      <c r="B231" s="301"/>
      <c r="C231" s="301"/>
      <c r="D231" s="301"/>
      <c r="E231" s="301"/>
      <c r="F231" s="304"/>
      <c r="G231" s="304"/>
    </row>
    <row r="232" spans="1:7" x14ac:dyDescent="0.25">
      <c r="A232" s="301" t="s">
        <v>1616</v>
      </c>
      <c r="B232" s="301"/>
      <c r="C232" s="301"/>
      <c r="D232" s="301"/>
      <c r="E232" s="301"/>
      <c r="F232" s="304"/>
      <c r="G232" s="325"/>
    </row>
    <row r="233" spans="1:7" x14ac:dyDescent="0.25">
      <c r="A233" s="301" t="s">
        <v>1617</v>
      </c>
      <c r="B233" s="301"/>
      <c r="C233" s="301"/>
      <c r="D233" s="301"/>
      <c r="E233" s="301"/>
      <c r="F233" s="304"/>
      <c r="G233" s="304"/>
    </row>
    <row r="234" spans="1:7" x14ac:dyDescent="0.25">
      <c r="A234" s="301" t="s">
        <v>1618</v>
      </c>
      <c r="B234" s="301"/>
      <c r="C234" s="301"/>
      <c r="D234" s="301"/>
      <c r="E234" s="301"/>
      <c r="F234" s="304"/>
      <c r="G234" s="304"/>
    </row>
    <row r="235" spans="1:7" x14ac:dyDescent="0.25">
      <c r="A235" s="301" t="s">
        <v>1619</v>
      </c>
      <c r="B235" s="301"/>
      <c r="C235" s="301"/>
      <c r="D235" s="301"/>
      <c r="E235" s="301"/>
      <c r="F235" s="304"/>
      <c r="G235" s="304"/>
    </row>
    <row r="236" spans="1:7" x14ac:dyDescent="0.25">
      <c r="A236" s="301" t="s">
        <v>1620</v>
      </c>
      <c r="B236" s="301"/>
      <c r="C236" s="301"/>
      <c r="D236" s="301"/>
      <c r="E236" s="301"/>
      <c r="F236" s="304"/>
      <c r="G236" s="304"/>
    </row>
    <row r="237" spans="1:7" x14ac:dyDescent="0.25">
      <c r="A237" s="301" t="s">
        <v>1621</v>
      </c>
      <c r="B237" s="301"/>
      <c r="C237" s="301"/>
      <c r="D237" s="301"/>
      <c r="E237" s="301"/>
      <c r="F237" s="304"/>
      <c r="G237" s="304"/>
    </row>
    <row r="238" spans="1:7" x14ac:dyDescent="0.25">
      <c r="A238" s="301" t="s">
        <v>1622</v>
      </c>
      <c r="B238" s="301"/>
      <c r="C238" s="301"/>
      <c r="D238" s="301"/>
      <c r="E238" s="301"/>
      <c r="F238" s="304"/>
      <c r="G238" s="304"/>
    </row>
    <row r="239" spans="1:7" x14ac:dyDescent="0.25">
      <c r="A239" s="301" t="s">
        <v>1623</v>
      </c>
    </row>
    <row r="240" spans="1:7" x14ac:dyDescent="0.25">
      <c r="A240" s="301" t="s">
        <v>1624</v>
      </c>
    </row>
  </sheetData>
  <mergeCells count="9">
    <mergeCell ref="A146:G146"/>
    <mergeCell ref="B1:D1"/>
    <mergeCell ref="A5:G7"/>
    <mergeCell ref="A9:G11"/>
    <mergeCell ref="A13:G15"/>
    <mergeCell ref="A17:G19"/>
    <mergeCell ref="A45:C45"/>
    <mergeCell ref="A84:G84"/>
    <mergeCell ref="A102:F102"/>
  </mergeCells>
  <conditionalFormatting sqref="D162:E170">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95"/>
  <sheetViews>
    <sheetView zoomScale="80" zoomScaleNormal="80" workbookViewId="0">
      <selection activeCell="E16" sqref="E16"/>
    </sheetView>
  </sheetViews>
  <sheetFormatPr defaultRowHeight="14.25" x14ac:dyDescent="0.2"/>
  <cols>
    <col min="1" max="1" width="22.28515625" style="152" customWidth="1"/>
    <col min="2" max="2" width="42.140625" style="152" bestFit="1" customWidth="1"/>
    <col min="3" max="3" width="20.140625" style="152" customWidth="1"/>
    <col min="4" max="4" width="15.140625" style="152" bestFit="1" customWidth="1"/>
    <col min="5" max="5" width="16.28515625" style="152" bestFit="1" customWidth="1"/>
    <col min="6" max="6" width="15.140625" style="152" bestFit="1" customWidth="1"/>
    <col min="7" max="7" width="16.42578125" style="152" bestFit="1" customWidth="1"/>
    <col min="8" max="9" width="15.140625" style="152" bestFit="1" customWidth="1"/>
    <col min="10" max="11" width="15.140625" style="151" bestFit="1" customWidth="1"/>
    <col min="12" max="14" width="15.140625" style="152" bestFit="1" customWidth="1"/>
    <col min="15" max="15" width="16" style="152" bestFit="1" customWidth="1"/>
    <col min="16" max="17" width="16.28515625" style="152" bestFit="1" customWidth="1"/>
    <col min="18" max="18" width="18" style="152" bestFit="1" customWidth="1"/>
    <col min="19" max="19" width="16.28515625" style="152" bestFit="1" customWidth="1"/>
    <col min="20" max="20" width="20" style="152" bestFit="1" customWidth="1"/>
    <col min="21" max="16384" width="9.140625" style="152"/>
  </cols>
  <sheetData>
    <row r="1" spans="1:11" ht="15" x14ac:dyDescent="0.25">
      <c r="A1" s="2"/>
      <c r="B1" s="326"/>
      <c r="C1" s="327" t="s">
        <v>1246</v>
      </c>
      <c r="D1" s="234"/>
      <c r="E1" s="2"/>
      <c r="K1" s="152"/>
    </row>
    <row r="2" spans="1:11" ht="15" x14ac:dyDescent="0.25">
      <c r="A2" s="2"/>
      <c r="B2" s="326"/>
      <c r="C2" s="327" t="s">
        <v>1247</v>
      </c>
      <c r="D2" s="2"/>
      <c r="E2" s="328">
        <v>43220</v>
      </c>
      <c r="G2" s="145"/>
      <c r="K2" s="152"/>
    </row>
    <row r="3" spans="1:11" ht="15" x14ac:dyDescent="0.25">
      <c r="A3" s="2"/>
      <c r="B3" s="19"/>
      <c r="C3" s="327" t="s">
        <v>1248</v>
      </c>
      <c r="D3" s="2"/>
      <c r="E3" s="328">
        <v>43235</v>
      </c>
      <c r="F3" s="329"/>
      <c r="K3" s="152"/>
    </row>
    <row r="4" spans="1:11" ht="15" x14ac:dyDescent="0.25">
      <c r="A4" s="2"/>
      <c r="B4" s="19"/>
      <c r="C4" s="2"/>
      <c r="D4" s="330"/>
      <c r="E4" s="330"/>
      <c r="F4" s="329"/>
      <c r="K4" s="152"/>
    </row>
    <row r="5" spans="1:11" ht="18.75" x14ac:dyDescent="0.3">
      <c r="A5" s="231" t="s">
        <v>1249</v>
      </c>
      <c r="B5" s="331"/>
      <c r="C5" s="331"/>
      <c r="D5" s="331"/>
      <c r="E5" s="331"/>
      <c r="F5" s="150"/>
      <c r="G5" s="150"/>
      <c r="H5" s="150"/>
      <c r="I5" s="150"/>
      <c r="K5" s="152"/>
    </row>
    <row r="6" spans="1:11" ht="15" x14ac:dyDescent="0.25">
      <c r="A6" s="2"/>
      <c r="B6" s="2"/>
      <c r="C6" s="332"/>
      <c r="D6" s="2"/>
      <c r="E6" s="2"/>
      <c r="K6" s="152"/>
    </row>
    <row r="7" spans="1:11" ht="15" x14ac:dyDescent="0.25">
      <c r="A7" s="18" t="s">
        <v>1250</v>
      </c>
      <c r="B7" s="2"/>
      <c r="C7" s="333">
        <v>38147262201.029762</v>
      </c>
      <c r="D7" s="2"/>
      <c r="E7" s="2"/>
      <c r="G7" s="334"/>
      <c r="K7" s="152"/>
    </row>
    <row r="8" spans="1:11" ht="17.25" x14ac:dyDescent="0.25">
      <c r="A8" s="18" t="s">
        <v>1251</v>
      </c>
      <c r="B8" s="2"/>
      <c r="C8" s="333">
        <v>37602081634.279778</v>
      </c>
      <c r="D8" s="2"/>
      <c r="E8" s="483"/>
      <c r="K8" s="152"/>
    </row>
    <row r="9" spans="1:11" ht="15" x14ac:dyDescent="0.25">
      <c r="A9" s="2" t="s">
        <v>1252</v>
      </c>
      <c r="B9" s="2"/>
      <c r="C9" s="335">
        <v>178770</v>
      </c>
      <c r="D9" s="2"/>
      <c r="E9" s="2"/>
      <c r="K9" s="152"/>
    </row>
    <row r="10" spans="1:11" ht="15" x14ac:dyDescent="0.25">
      <c r="A10" s="2" t="s">
        <v>1253</v>
      </c>
      <c r="B10" s="2"/>
      <c r="C10" s="336">
        <v>210337.76156111079</v>
      </c>
      <c r="D10" s="2"/>
      <c r="E10" s="2"/>
      <c r="K10" s="152"/>
    </row>
    <row r="11" spans="1:11" ht="15" x14ac:dyDescent="0.25">
      <c r="A11" s="2" t="s">
        <v>1254</v>
      </c>
      <c r="B11" s="2"/>
      <c r="C11" s="272">
        <v>154729</v>
      </c>
      <c r="D11" s="2"/>
      <c r="E11" s="2"/>
      <c r="K11" s="152"/>
    </row>
    <row r="12" spans="1:11" ht="15" x14ac:dyDescent="0.25">
      <c r="A12" s="2" t="s">
        <v>1255</v>
      </c>
      <c r="B12" s="2"/>
      <c r="C12" s="337">
        <v>160989</v>
      </c>
      <c r="D12" s="2"/>
      <c r="E12" s="2"/>
      <c r="K12" s="152"/>
    </row>
    <row r="13" spans="1:11" ht="15" x14ac:dyDescent="0.25">
      <c r="A13" s="2"/>
      <c r="B13" s="2"/>
      <c r="C13" s="338"/>
      <c r="D13" s="2"/>
      <c r="E13" s="2"/>
      <c r="K13" s="152"/>
    </row>
    <row r="14" spans="1:11" ht="15" customHeight="1" x14ac:dyDescent="0.25">
      <c r="A14" s="523" t="s">
        <v>1256</v>
      </c>
      <c r="B14" s="523"/>
      <c r="C14" s="339">
        <v>0.52300000000000002</v>
      </c>
      <c r="D14" s="2"/>
      <c r="E14" s="2"/>
      <c r="J14" s="340"/>
      <c r="K14" s="152"/>
    </row>
    <row r="15" spans="1:11" ht="17.25" x14ac:dyDescent="0.25">
      <c r="A15" s="523" t="s">
        <v>1257</v>
      </c>
      <c r="B15" s="523"/>
      <c r="C15" s="339">
        <v>0.66200000000000003</v>
      </c>
      <c r="D15" s="2"/>
      <c r="E15" s="2"/>
      <c r="J15" s="341"/>
      <c r="K15" s="152"/>
    </row>
    <row r="16" spans="1:11" ht="17.25" x14ac:dyDescent="0.25">
      <c r="A16" s="523" t="s">
        <v>1258</v>
      </c>
      <c r="B16" s="523"/>
      <c r="C16" s="342">
        <v>0.75229999999999997</v>
      </c>
      <c r="D16" s="2"/>
      <c r="E16" s="2"/>
      <c r="G16" s="343"/>
      <c r="J16" s="340"/>
      <c r="K16" s="152"/>
    </row>
    <row r="17" spans="1:11" ht="15" x14ac:dyDescent="0.25">
      <c r="A17" s="523" t="s">
        <v>1259</v>
      </c>
      <c r="B17" s="523"/>
      <c r="C17" s="344">
        <v>22.228343363285553</v>
      </c>
      <c r="D17" s="2" t="s">
        <v>1260</v>
      </c>
      <c r="E17" s="2"/>
      <c r="J17" s="341"/>
      <c r="K17" s="152"/>
    </row>
    <row r="18" spans="1:11" ht="15" x14ac:dyDescent="0.25">
      <c r="A18" s="523" t="s">
        <v>1261</v>
      </c>
      <c r="B18" s="523"/>
      <c r="C18" s="345">
        <v>2.7771810197608358E-2</v>
      </c>
      <c r="D18" s="2"/>
      <c r="E18" s="2"/>
      <c r="J18" s="346"/>
      <c r="K18" s="152"/>
    </row>
    <row r="19" spans="1:11" ht="15" x14ac:dyDescent="0.25">
      <c r="A19" s="523" t="s">
        <v>1262</v>
      </c>
      <c r="B19" s="523"/>
      <c r="C19" s="344">
        <v>54.368377601736995</v>
      </c>
      <c r="D19" s="2" t="s">
        <v>1260</v>
      </c>
      <c r="E19" s="2"/>
      <c r="J19" s="340"/>
      <c r="K19" s="152"/>
    </row>
    <row r="20" spans="1:11" ht="15" x14ac:dyDescent="0.25">
      <c r="A20" s="519" t="s">
        <v>1263</v>
      </c>
      <c r="B20" s="519"/>
      <c r="C20" s="344">
        <v>32.140034238451442</v>
      </c>
      <c r="D20" s="2" t="s">
        <v>1260</v>
      </c>
      <c r="E20" s="2"/>
      <c r="J20" s="340"/>
      <c r="K20" s="152"/>
    </row>
    <row r="21" spans="1:11" ht="15" customHeight="1" x14ac:dyDescent="0.25">
      <c r="A21" s="519" t="s">
        <v>1264</v>
      </c>
      <c r="B21" s="519"/>
      <c r="C21" s="347">
        <v>36.09439360441047</v>
      </c>
      <c r="D21" s="2" t="s">
        <v>1260</v>
      </c>
      <c r="E21" s="2"/>
      <c r="G21" s="348"/>
      <c r="K21" s="152"/>
    </row>
    <row r="22" spans="1:11" x14ac:dyDescent="0.2">
      <c r="A22" s="349"/>
      <c r="B22" s="349"/>
      <c r="C22" s="350"/>
      <c r="G22" s="348"/>
      <c r="K22" s="152"/>
    </row>
    <row r="23" spans="1:11" x14ac:dyDescent="0.2">
      <c r="A23" s="520" t="s">
        <v>1265</v>
      </c>
      <c r="B23" s="520"/>
      <c r="C23" s="520"/>
      <c r="D23" s="520"/>
      <c r="E23" s="520"/>
      <c r="F23" s="520"/>
      <c r="G23" s="520"/>
      <c r="H23" s="520"/>
      <c r="I23" s="520"/>
      <c r="K23" s="152"/>
    </row>
    <row r="24" spans="1:11" x14ac:dyDescent="0.2">
      <c r="A24" s="520"/>
      <c r="B24" s="520"/>
      <c r="C24" s="520"/>
      <c r="D24" s="520"/>
      <c r="E24" s="520"/>
      <c r="F24" s="520"/>
      <c r="G24" s="520"/>
      <c r="H24" s="520"/>
      <c r="I24" s="520"/>
      <c r="K24" s="152"/>
    </row>
    <row r="25" spans="1:11" ht="15" customHeight="1" x14ac:dyDescent="0.2">
      <c r="C25" s="351"/>
      <c r="K25" s="152"/>
    </row>
    <row r="26" spans="1:11" ht="18.75" customHeight="1" x14ac:dyDescent="0.3">
      <c r="A26" s="231" t="s">
        <v>1266</v>
      </c>
      <c r="B26" s="331"/>
      <c r="C26" s="352"/>
      <c r="D26" s="331"/>
      <c r="E26" s="331"/>
      <c r="F26" s="331"/>
      <c r="G26" s="331"/>
      <c r="H26" s="331"/>
      <c r="I26" s="331"/>
      <c r="K26" s="152"/>
    </row>
    <row r="27" spans="1:11" ht="15" customHeight="1" x14ac:dyDescent="0.25">
      <c r="A27" s="2"/>
      <c r="B27" s="2"/>
      <c r="C27" s="2"/>
      <c r="D27" s="2"/>
      <c r="E27" s="2"/>
      <c r="F27" s="2"/>
      <c r="G27" s="2"/>
      <c r="H27" s="2"/>
      <c r="I27" s="2"/>
      <c r="K27" s="152"/>
    </row>
    <row r="28" spans="1:11" ht="15" customHeight="1" x14ac:dyDescent="0.25">
      <c r="A28" s="353" t="s">
        <v>1267</v>
      </c>
      <c r="B28" s="2"/>
      <c r="C28" s="354" t="s">
        <v>693</v>
      </c>
      <c r="D28" s="355"/>
      <c r="E28" s="354" t="s">
        <v>1268</v>
      </c>
      <c r="F28" s="355"/>
      <c r="G28" s="354" t="s">
        <v>1269</v>
      </c>
      <c r="H28" s="355"/>
      <c r="I28" s="354" t="s">
        <v>1268</v>
      </c>
      <c r="K28" s="152"/>
    </row>
    <row r="29" spans="1:11" ht="15" customHeight="1" x14ac:dyDescent="0.25">
      <c r="A29" s="18" t="s">
        <v>1270</v>
      </c>
      <c r="B29" s="2"/>
      <c r="C29" s="335">
        <v>178655</v>
      </c>
      <c r="D29" s="338"/>
      <c r="E29" s="345">
        <v>0.99935671533255022</v>
      </c>
      <c r="F29" s="338"/>
      <c r="G29" s="335">
        <v>37573711707.869751</v>
      </c>
      <c r="H29" s="338"/>
      <c r="I29" s="345">
        <v>0.99924552245043419</v>
      </c>
      <c r="J29" s="356"/>
      <c r="K29" s="152"/>
    </row>
    <row r="30" spans="1:11" ht="15" x14ac:dyDescent="0.25">
      <c r="A30" s="18" t="s">
        <v>1271</v>
      </c>
      <c r="B30" s="2"/>
      <c r="C30" s="335">
        <v>79</v>
      </c>
      <c r="D30" s="338"/>
      <c r="E30" s="345">
        <v>4.4190859763942495E-4</v>
      </c>
      <c r="F30" s="338"/>
      <c r="G30" s="335">
        <v>19601903.039999995</v>
      </c>
      <c r="H30" s="338"/>
      <c r="I30" s="345">
        <v>5.2129834807150717E-4</v>
      </c>
      <c r="J30" s="356"/>
      <c r="K30" s="152"/>
    </row>
    <row r="31" spans="1:11" ht="15" x14ac:dyDescent="0.25">
      <c r="A31" s="18" t="s">
        <v>1272</v>
      </c>
      <c r="B31" s="2"/>
      <c r="C31" s="335">
        <v>36</v>
      </c>
      <c r="D31" s="338"/>
      <c r="E31" s="345">
        <v>2.0137606981037088E-4</v>
      </c>
      <c r="F31" s="338"/>
      <c r="G31" s="335">
        <v>8768023.370000001</v>
      </c>
      <c r="H31" s="338"/>
      <c r="I31" s="345">
        <v>2.3317920149417142E-4</v>
      </c>
      <c r="J31" s="356"/>
      <c r="K31" s="152"/>
    </row>
    <row r="32" spans="1:11" ht="15" x14ac:dyDescent="0.25">
      <c r="A32" s="18" t="s">
        <v>1273</v>
      </c>
      <c r="B32" s="2"/>
      <c r="C32" s="335">
        <v>0</v>
      </c>
      <c r="D32" s="338"/>
      <c r="E32" s="345">
        <v>0</v>
      </c>
      <c r="F32" s="338"/>
      <c r="G32" s="335">
        <v>0</v>
      </c>
      <c r="H32" s="338"/>
      <c r="I32" s="345">
        <v>0</v>
      </c>
      <c r="J32" s="356"/>
      <c r="K32" s="152"/>
    </row>
    <row r="33" spans="1:11" ht="15" x14ac:dyDescent="0.25">
      <c r="A33" s="18" t="s">
        <v>1274</v>
      </c>
      <c r="B33" s="2"/>
      <c r="C33" s="335">
        <v>0</v>
      </c>
      <c r="D33" s="338"/>
      <c r="E33" s="345">
        <v>0</v>
      </c>
      <c r="F33" s="338"/>
      <c r="G33" s="335">
        <v>0</v>
      </c>
      <c r="H33" s="338"/>
      <c r="I33" s="345">
        <v>0</v>
      </c>
      <c r="J33" s="356"/>
    </row>
    <row r="34" spans="1:11" ht="15" x14ac:dyDescent="0.25">
      <c r="A34" s="357" t="s">
        <v>1227</v>
      </c>
      <c r="B34" s="19"/>
      <c r="C34" s="358">
        <v>178770</v>
      </c>
      <c r="D34" s="358"/>
      <c r="E34" s="359">
        <v>1</v>
      </c>
      <c r="F34" s="358"/>
      <c r="G34" s="360">
        <v>37602081634.279755</v>
      </c>
      <c r="H34" s="358"/>
      <c r="I34" s="359">
        <v>0.99999999999999978</v>
      </c>
      <c r="J34" s="356"/>
    </row>
    <row r="35" spans="1:11" ht="15" x14ac:dyDescent="0.25">
      <c r="A35" s="357"/>
      <c r="B35" s="2"/>
      <c r="C35" s="361"/>
      <c r="D35" s="362"/>
      <c r="E35" s="363"/>
      <c r="F35" s="362"/>
      <c r="G35" s="364"/>
      <c r="H35" s="362"/>
      <c r="I35" s="363"/>
    </row>
    <row r="36" spans="1:11" ht="18.75" x14ac:dyDescent="0.3">
      <c r="A36" s="231" t="s">
        <v>1275</v>
      </c>
      <c r="B36" s="331"/>
      <c r="C36" s="365"/>
      <c r="D36" s="365"/>
      <c r="E36" s="365"/>
      <c r="F36" s="365"/>
      <c r="G36" s="365"/>
      <c r="H36" s="365"/>
      <c r="I36" s="365"/>
      <c r="K36" s="152"/>
    </row>
    <row r="37" spans="1:11" ht="15" x14ac:dyDescent="0.25">
      <c r="A37" s="2"/>
      <c r="B37" s="2"/>
      <c r="C37" s="366"/>
      <c r="D37" s="366"/>
      <c r="E37" s="366"/>
      <c r="F37" s="366"/>
      <c r="G37" s="366"/>
      <c r="H37" s="366"/>
      <c r="I37" s="366"/>
      <c r="K37" s="152"/>
    </row>
    <row r="38" spans="1:11" ht="15" x14ac:dyDescent="0.25">
      <c r="A38" s="367" t="s">
        <v>1276</v>
      </c>
      <c r="B38" s="2"/>
      <c r="C38" s="354" t="s">
        <v>693</v>
      </c>
      <c r="D38" s="355"/>
      <c r="E38" s="354" t="s">
        <v>1268</v>
      </c>
      <c r="F38" s="355"/>
      <c r="G38" s="354" t="s">
        <v>1269</v>
      </c>
      <c r="H38" s="355"/>
      <c r="I38" s="354" t="s">
        <v>1268</v>
      </c>
      <c r="K38" s="152"/>
    </row>
    <row r="39" spans="1:11" ht="15" x14ac:dyDescent="0.25">
      <c r="A39" s="368" t="s">
        <v>1277</v>
      </c>
      <c r="B39" s="2"/>
      <c r="C39" s="335">
        <v>20348</v>
      </c>
      <c r="D39" s="338"/>
      <c r="E39" s="345">
        <v>0.11382222968059517</v>
      </c>
      <c r="F39" s="338"/>
      <c r="G39" s="335">
        <v>4814028118.5399952</v>
      </c>
      <c r="H39" s="338"/>
      <c r="I39" s="345">
        <v>0.12802557489666419</v>
      </c>
      <c r="J39" s="205"/>
      <c r="K39" s="152"/>
    </row>
    <row r="40" spans="1:11" ht="15" x14ac:dyDescent="0.25">
      <c r="A40" s="368" t="s">
        <v>1278</v>
      </c>
      <c r="B40" s="2"/>
      <c r="C40" s="335">
        <v>23995</v>
      </c>
      <c r="D40" s="338"/>
      <c r="E40" s="345">
        <v>0.13422274430832914</v>
      </c>
      <c r="F40" s="338"/>
      <c r="G40" s="335">
        <v>6762569055.0900068</v>
      </c>
      <c r="H40" s="338"/>
      <c r="I40" s="345">
        <v>0.17984560325311616</v>
      </c>
      <c r="J40" s="205"/>
      <c r="K40" s="152"/>
    </row>
    <row r="41" spans="1:11" ht="15" x14ac:dyDescent="0.25">
      <c r="A41" s="368" t="s">
        <v>1279</v>
      </c>
      <c r="B41" s="2"/>
      <c r="C41" s="335">
        <v>3342</v>
      </c>
      <c r="D41" s="338"/>
      <c r="E41" s="345">
        <v>1.8694411814062763E-2</v>
      </c>
      <c r="F41" s="338"/>
      <c r="G41" s="335">
        <v>482517100.70999879</v>
      </c>
      <c r="H41" s="338"/>
      <c r="I41" s="345">
        <v>1.2832191190982131E-2</v>
      </c>
      <c r="J41" s="205"/>
      <c r="K41" s="152"/>
    </row>
    <row r="42" spans="1:11" ht="15" x14ac:dyDescent="0.25">
      <c r="A42" s="368" t="s">
        <v>1280</v>
      </c>
      <c r="B42" s="2"/>
      <c r="C42" s="335">
        <v>4364</v>
      </c>
      <c r="D42" s="338"/>
      <c r="E42" s="345">
        <v>2.4411254684790513E-2</v>
      </c>
      <c r="F42" s="338"/>
      <c r="G42" s="335">
        <v>458414849.81999969</v>
      </c>
      <c r="H42" s="338"/>
      <c r="I42" s="345">
        <v>1.2191209366507121E-2</v>
      </c>
      <c r="K42" s="152"/>
    </row>
    <row r="43" spans="1:11" ht="15" x14ac:dyDescent="0.25">
      <c r="A43" s="368" t="s">
        <v>1281</v>
      </c>
      <c r="B43" s="2"/>
      <c r="C43" s="335">
        <v>4515</v>
      </c>
      <c r="D43" s="338"/>
      <c r="E43" s="345">
        <v>2.5255915422050679E-2</v>
      </c>
      <c r="F43" s="338"/>
      <c r="G43" s="335">
        <v>666081129.76999927</v>
      </c>
      <c r="H43" s="338"/>
      <c r="I43" s="345">
        <v>1.7713942973911458E-2</v>
      </c>
      <c r="K43" s="152"/>
    </row>
    <row r="44" spans="1:11" ht="15" x14ac:dyDescent="0.25">
      <c r="A44" s="368" t="s">
        <v>1282</v>
      </c>
      <c r="B44" s="2"/>
      <c r="C44" s="335">
        <v>53</v>
      </c>
      <c r="D44" s="338"/>
      <c r="E44" s="345">
        <v>2.9647032499860156E-4</v>
      </c>
      <c r="F44" s="338"/>
      <c r="G44" s="335">
        <v>10667624.259999996</v>
      </c>
      <c r="H44" s="338"/>
      <c r="I44" s="345">
        <v>2.8369770492373057E-4</v>
      </c>
      <c r="K44" s="152"/>
    </row>
    <row r="45" spans="1:11" ht="15" x14ac:dyDescent="0.25">
      <c r="A45" s="368" t="s">
        <v>1283</v>
      </c>
      <c r="B45" s="2"/>
      <c r="C45" s="335">
        <v>6589</v>
      </c>
      <c r="D45" s="338"/>
      <c r="E45" s="345">
        <v>3.6857414555014824E-2</v>
      </c>
      <c r="F45" s="338"/>
      <c r="G45" s="335">
        <v>870104384.29999876</v>
      </c>
      <c r="H45" s="338"/>
      <c r="I45" s="345">
        <v>2.3139792971109522E-2</v>
      </c>
      <c r="K45" s="152"/>
    </row>
    <row r="46" spans="1:11" ht="15" x14ac:dyDescent="0.25">
      <c r="A46" s="369" t="s">
        <v>1284</v>
      </c>
      <c r="B46" s="2"/>
      <c r="C46" s="335">
        <v>0</v>
      </c>
      <c r="D46" s="338"/>
      <c r="E46" s="345">
        <v>0</v>
      </c>
      <c r="F46" s="338"/>
      <c r="G46" s="335">
        <v>0</v>
      </c>
      <c r="H46" s="338"/>
      <c r="I46" s="345">
        <v>0</v>
      </c>
      <c r="K46" s="152"/>
    </row>
    <row r="47" spans="1:11" ht="15" x14ac:dyDescent="0.25">
      <c r="A47" s="368" t="s">
        <v>1285</v>
      </c>
      <c r="B47" s="2"/>
      <c r="C47" s="335">
        <v>90236</v>
      </c>
      <c r="D47" s="338"/>
      <c r="E47" s="345">
        <v>0.50476030653912851</v>
      </c>
      <c r="F47" s="338"/>
      <c r="G47" s="335">
        <v>19414963172.340008</v>
      </c>
      <c r="H47" s="338"/>
      <c r="I47" s="345">
        <v>0.51632681831742866</v>
      </c>
      <c r="K47" s="152"/>
    </row>
    <row r="48" spans="1:11" ht="15" x14ac:dyDescent="0.25">
      <c r="A48" s="368" t="s">
        <v>1286</v>
      </c>
      <c r="B48" s="2"/>
      <c r="C48" s="335">
        <v>898</v>
      </c>
      <c r="D48" s="338"/>
      <c r="E48" s="345">
        <v>5.0232141858253618E-3</v>
      </c>
      <c r="F48" s="338"/>
      <c r="G48" s="335">
        <v>99986189.389999941</v>
      </c>
      <c r="H48" s="338"/>
      <c r="I48" s="345">
        <v>2.6590599521183786E-3</v>
      </c>
      <c r="K48" s="152"/>
    </row>
    <row r="49" spans="1:11" ht="15" x14ac:dyDescent="0.25">
      <c r="A49" s="368" t="s">
        <v>1287</v>
      </c>
      <c r="B49" s="2"/>
      <c r="C49" s="335">
        <v>18957</v>
      </c>
      <c r="D49" s="338"/>
      <c r="E49" s="345">
        <v>0.10604128209431113</v>
      </c>
      <c r="F49" s="338"/>
      <c r="G49" s="335">
        <v>2973710974.0299859</v>
      </c>
      <c r="H49" s="338"/>
      <c r="I49" s="345">
        <v>7.908367954073578E-2</v>
      </c>
      <c r="K49" s="152"/>
    </row>
    <row r="50" spans="1:11" ht="15" x14ac:dyDescent="0.25">
      <c r="A50" s="368" t="s">
        <v>1288</v>
      </c>
      <c r="B50" s="2"/>
      <c r="C50" s="335">
        <v>5160</v>
      </c>
      <c r="D50" s="338"/>
      <c r="E50" s="345">
        <v>2.8863903339486491E-2</v>
      </c>
      <c r="F50" s="338"/>
      <c r="G50" s="335">
        <v>987589439.91000271</v>
      </c>
      <c r="H50" s="338"/>
      <c r="I50" s="345">
        <v>2.6264222537341262E-2</v>
      </c>
      <c r="K50" s="152"/>
    </row>
    <row r="51" spans="1:11" ht="15" x14ac:dyDescent="0.25">
      <c r="A51" s="368" t="s">
        <v>1289</v>
      </c>
      <c r="B51" s="2"/>
      <c r="C51" s="335">
        <v>313</v>
      </c>
      <c r="D51" s="338"/>
      <c r="E51" s="345">
        <v>1.7508530514068355E-3</v>
      </c>
      <c r="F51" s="338"/>
      <c r="G51" s="335">
        <v>61449596.120000012</v>
      </c>
      <c r="H51" s="338"/>
      <c r="I51" s="345">
        <v>1.6342072951615366E-3</v>
      </c>
      <c r="K51" s="152"/>
    </row>
    <row r="52" spans="1:11" ht="15" x14ac:dyDescent="0.25">
      <c r="A52" s="370" t="s">
        <v>92</v>
      </c>
      <c r="B52" s="19"/>
      <c r="C52" s="358">
        <v>178770</v>
      </c>
      <c r="D52" s="358"/>
      <c r="E52" s="359">
        <v>1.0000000000000002</v>
      </c>
      <c r="F52" s="358"/>
      <c r="G52" s="358">
        <v>37602081634.279999</v>
      </c>
      <c r="H52" s="358"/>
      <c r="I52" s="359">
        <v>1</v>
      </c>
    </row>
    <row r="53" spans="1:11" ht="15" x14ac:dyDescent="0.25">
      <c r="A53" s="2"/>
      <c r="B53" s="2"/>
      <c r="C53" s="366"/>
      <c r="D53" s="366"/>
      <c r="E53" s="366"/>
      <c r="F53" s="366"/>
      <c r="G53" s="366"/>
      <c r="H53" s="366"/>
      <c r="I53" s="366"/>
    </row>
    <row r="54" spans="1:11" ht="18.75" x14ac:dyDescent="0.3">
      <c r="A54" s="231" t="s">
        <v>1290</v>
      </c>
      <c r="B54" s="331"/>
      <c r="C54" s="365"/>
      <c r="D54" s="365"/>
      <c r="E54" s="365"/>
      <c r="F54" s="365"/>
      <c r="G54" s="365"/>
      <c r="H54" s="365"/>
      <c r="I54" s="365"/>
    </row>
    <row r="55" spans="1:11" ht="15" x14ac:dyDescent="0.25">
      <c r="A55" s="2"/>
      <c r="B55" s="2"/>
      <c r="C55" s="366"/>
      <c r="D55" s="366"/>
      <c r="E55" s="366"/>
      <c r="F55" s="366"/>
      <c r="G55" s="366"/>
      <c r="H55" s="366"/>
      <c r="I55" s="366"/>
    </row>
    <row r="56" spans="1:11" ht="17.25" x14ac:dyDescent="0.25">
      <c r="A56" s="367" t="s">
        <v>1291</v>
      </c>
      <c r="B56" s="2"/>
      <c r="C56" s="354" t="s">
        <v>693</v>
      </c>
      <c r="D56" s="355"/>
      <c r="E56" s="354" t="s">
        <v>1268</v>
      </c>
      <c r="F56" s="355"/>
      <c r="G56" s="354" t="s">
        <v>1269</v>
      </c>
      <c r="H56" s="355"/>
      <c r="I56" s="354" t="s">
        <v>1268</v>
      </c>
    </row>
    <row r="57" spans="1:11" ht="15" x14ac:dyDescent="0.25">
      <c r="A57" s="368" t="s">
        <v>1292</v>
      </c>
      <c r="B57" s="2"/>
      <c r="C57" s="335">
        <v>2456</v>
      </c>
      <c r="D57" s="338"/>
      <c r="E57" s="345">
        <v>1.3738322984840857E-2</v>
      </c>
      <c r="F57" s="338"/>
      <c r="G57" s="335">
        <v>540800577.04000187</v>
      </c>
      <c r="H57" s="338"/>
      <c r="I57" s="345">
        <v>1.4382197834148092E-2</v>
      </c>
      <c r="J57" s="356"/>
    </row>
    <row r="58" spans="1:11" ht="15" x14ac:dyDescent="0.25">
      <c r="A58" s="368" t="s">
        <v>1293</v>
      </c>
      <c r="B58" s="2"/>
      <c r="C58" s="335">
        <v>1394</v>
      </c>
      <c r="D58" s="338"/>
      <c r="E58" s="345">
        <v>7.7977289254349165E-3</v>
      </c>
      <c r="F58" s="338"/>
      <c r="G58" s="335">
        <v>274610347.60000056</v>
      </c>
      <c r="H58" s="338"/>
      <c r="I58" s="345">
        <v>7.3030623748673376E-3</v>
      </c>
      <c r="J58" s="356"/>
    </row>
    <row r="59" spans="1:11" ht="15" x14ac:dyDescent="0.25">
      <c r="A59" s="368" t="s">
        <v>1294</v>
      </c>
      <c r="B59" s="2"/>
      <c r="C59" s="335">
        <v>3159</v>
      </c>
      <c r="D59" s="338"/>
      <c r="E59" s="345">
        <v>1.7670750125860044E-2</v>
      </c>
      <c r="F59" s="338"/>
      <c r="G59" s="335">
        <v>683917617.38</v>
      </c>
      <c r="H59" s="338"/>
      <c r="I59" s="345">
        <v>1.8188291383222383E-2</v>
      </c>
      <c r="J59" s="356"/>
    </row>
    <row r="60" spans="1:11" ht="15" x14ac:dyDescent="0.25">
      <c r="A60" s="368" t="s">
        <v>1295</v>
      </c>
      <c r="B60" s="2"/>
      <c r="C60" s="335">
        <v>11304</v>
      </c>
      <c r="D60" s="338"/>
      <c r="E60" s="345">
        <v>6.3232085920456454E-2</v>
      </c>
      <c r="F60" s="338"/>
      <c r="G60" s="335">
        <v>2494525106.1899972</v>
      </c>
      <c r="H60" s="338"/>
      <c r="I60" s="345">
        <v>6.6340080063967993E-2</v>
      </c>
      <c r="J60" s="356"/>
    </row>
    <row r="61" spans="1:11" ht="15" x14ac:dyDescent="0.25">
      <c r="A61" s="368" t="s">
        <v>1296</v>
      </c>
      <c r="B61" s="2"/>
      <c r="C61" s="335">
        <v>22717</v>
      </c>
      <c r="D61" s="338"/>
      <c r="E61" s="345">
        <v>0.12707389383006099</v>
      </c>
      <c r="F61" s="338"/>
      <c r="G61" s="335">
        <v>5085581143.4499693</v>
      </c>
      <c r="H61" s="338"/>
      <c r="I61" s="345">
        <v>0.13524732999924366</v>
      </c>
      <c r="J61" s="356"/>
    </row>
    <row r="62" spans="1:11" ht="15" x14ac:dyDescent="0.25">
      <c r="A62" s="368" t="s">
        <v>1297</v>
      </c>
      <c r="B62" s="2"/>
      <c r="C62" s="335">
        <v>33828</v>
      </c>
      <c r="D62" s="338"/>
      <c r="E62" s="345">
        <v>0.18922638026514516</v>
      </c>
      <c r="F62" s="338"/>
      <c r="G62" s="335">
        <v>7581967342.230051</v>
      </c>
      <c r="H62" s="338"/>
      <c r="I62" s="345">
        <v>0.20163690446642543</v>
      </c>
      <c r="J62" s="356"/>
    </row>
    <row r="63" spans="1:11" ht="15" x14ac:dyDescent="0.25">
      <c r="A63" s="368" t="s">
        <v>1298</v>
      </c>
      <c r="B63" s="2"/>
      <c r="C63" s="335">
        <v>103912</v>
      </c>
      <c r="D63" s="338"/>
      <c r="E63" s="345">
        <v>0.5812608379482016</v>
      </c>
      <c r="F63" s="338"/>
      <c r="G63" s="335">
        <v>20940679500.389999</v>
      </c>
      <c r="H63" s="338"/>
      <c r="I63" s="345">
        <v>0.55690213387812504</v>
      </c>
      <c r="J63" s="356"/>
    </row>
    <row r="64" spans="1:11" ht="15" x14ac:dyDescent="0.25">
      <c r="A64" s="370" t="s">
        <v>92</v>
      </c>
      <c r="B64" s="2"/>
      <c r="C64" s="358">
        <v>178770</v>
      </c>
      <c r="D64" s="358"/>
      <c r="E64" s="359">
        <v>1</v>
      </c>
      <c r="F64" s="358"/>
      <c r="G64" s="358">
        <v>37602081634.280022</v>
      </c>
      <c r="H64" s="358"/>
      <c r="I64" s="359">
        <v>0.99999999999999989</v>
      </c>
      <c r="J64" s="356"/>
    </row>
    <row r="65" spans="1:11" ht="15" x14ac:dyDescent="0.25">
      <c r="A65" s="370"/>
      <c r="B65" s="2"/>
      <c r="C65" s="358"/>
      <c r="D65" s="358"/>
      <c r="E65" s="359"/>
      <c r="F65" s="358"/>
      <c r="G65" s="358"/>
      <c r="H65" s="358"/>
      <c r="I65" s="359"/>
      <c r="J65" s="356"/>
    </row>
    <row r="66" spans="1:11" ht="16.5" customHeight="1" x14ac:dyDescent="0.2">
      <c r="A66" s="521" t="s">
        <v>1625</v>
      </c>
      <c r="B66" s="521"/>
      <c r="C66" s="521"/>
      <c r="D66" s="521"/>
      <c r="E66" s="521"/>
      <c r="F66" s="521"/>
      <c r="G66" s="521"/>
      <c r="H66" s="521"/>
      <c r="I66" s="521"/>
    </row>
    <row r="67" spans="1:11" s="372" customFormat="1" ht="32.25" customHeight="1" x14ac:dyDescent="0.25">
      <c r="A67" s="521" t="s">
        <v>1626</v>
      </c>
      <c r="B67" s="521"/>
      <c r="C67" s="521"/>
      <c r="D67" s="521"/>
      <c r="E67" s="521"/>
      <c r="F67" s="521"/>
      <c r="G67" s="521"/>
      <c r="H67" s="521"/>
      <c r="I67" s="521"/>
      <c r="J67" s="371"/>
      <c r="K67" s="371"/>
    </row>
    <row r="68" spans="1:11" s="371" customFormat="1" ht="30.75" customHeight="1" x14ac:dyDescent="0.25">
      <c r="A68" s="522" t="s">
        <v>1627</v>
      </c>
      <c r="B68" s="522"/>
      <c r="C68" s="522"/>
      <c r="D68" s="522"/>
      <c r="E68" s="522"/>
      <c r="F68" s="522"/>
      <c r="G68" s="522"/>
      <c r="H68" s="522"/>
      <c r="I68" s="522"/>
    </row>
    <row r="69" spans="1:11" s="373" customFormat="1" ht="15" x14ac:dyDescent="0.25">
      <c r="A69" s="513" t="s">
        <v>1628</v>
      </c>
      <c r="B69" s="513"/>
      <c r="C69" s="513"/>
      <c r="D69" s="513"/>
      <c r="E69" s="513"/>
      <c r="F69" s="513"/>
      <c r="G69" s="513"/>
      <c r="H69" s="513"/>
      <c r="I69" s="513"/>
    </row>
    <row r="70" spans="1:11" s="373" customFormat="1" ht="15" x14ac:dyDescent="0.25">
      <c r="A70" s="513" t="s">
        <v>1629</v>
      </c>
      <c r="B70" s="513"/>
      <c r="C70" s="513"/>
      <c r="D70" s="513"/>
      <c r="E70" s="513"/>
      <c r="F70" s="513"/>
      <c r="G70" s="513"/>
      <c r="H70" s="513"/>
      <c r="I70" s="513"/>
    </row>
    <row r="71" spans="1:11" s="373" customFormat="1" ht="17.25" customHeight="1" x14ac:dyDescent="0.25">
      <c r="A71" s="513" t="s">
        <v>1630</v>
      </c>
      <c r="B71" s="513"/>
      <c r="C71" s="513"/>
      <c r="D71" s="513"/>
      <c r="E71" s="513"/>
      <c r="F71" s="513"/>
      <c r="G71" s="513"/>
      <c r="H71" s="513"/>
      <c r="I71" s="513"/>
    </row>
    <row r="72" spans="1:11" s="2" customFormat="1" ht="30.75" customHeight="1" x14ac:dyDescent="0.25">
      <c r="A72" s="513" t="s">
        <v>1631</v>
      </c>
      <c r="B72" s="513"/>
      <c r="C72" s="513"/>
      <c r="D72" s="513"/>
      <c r="E72" s="513"/>
      <c r="F72" s="513"/>
      <c r="G72" s="513"/>
      <c r="H72" s="513"/>
      <c r="I72" s="513"/>
      <c r="J72" s="18"/>
      <c r="K72" s="18"/>
    </row>
    <row r="74" spans="1:11" ht="18.75" x14ac:dyDescent="0.3">
      <c r="A74" s="231" t="s">
        <v>1299</v>
      </c>
      <c r="B74" s="232"/>
      <c r="C74" s="232"/>
      <c r="D74" s="232"/>
      <c r="E74" s="232"/>
      <c r="F74" s="232"/>
      <c r="G74" s="232"/>
      <c r="H74" s="232"/>
      <c r="I74" s="232"/>
    </row>
    <row r="75" spans="1:11" ht="18.75" x14ac:dyDescent="0.3">
      <c r="A75" s="293"/>
      <c r="B75" s="65"/>
      <c r="C75" s="65"/>
      <c r="D75" s="65"/>
      <c r="E75" s="65"/>
      <c r="F75" s="65"/>
      <c r="G75" s="65"/>
      <c r="H75" s="65"/>
      <c r="I75" s="65"/>
    </row>
    <row r="76" spans="1:11" ht="15" x14ac:dyDescent="0.25">
      <c r="A76" s="367" t="s">
        <v>1300</v>
      </c>
      <c r="B76" s="374"/>
      <c r="C76" s="354" t="s">
        <v>693</v>
      </c>
      <c r="D76" s="355"/>
      <c r="E76" s="354" t="s">
        <v>1268</v>
      </c>
      <c r="F76" s="355"/>
      <c r="G76" s="354" t="s">
        <v>1269</v>
      </c>
      <c r="H76" s="355"/>
      <c r="I76" s="354" t="s">
        <v>1268</v>
      </c>
    </row>
    <row r="77" spans="1:11" ht="15" x14ac:dyDescent="0.25">
      <c r="A77" s="375" t="s">
        <v>1301</v>
      </c>
      <c r="B77"/>
      <c r="C77" s="376">
        <v>139035</v>
      </c>
      <c r="D77"/>
      <c r="E77" s="377">
        <v>0.77773116294680311</v>
      </c>
      <c r="F77"/>
      <c r="G77" s="376">
        <v>27657966945.480076</v>
      </c>
      <c r="H77"/>
      <c r="I77" s="377">
        <v>0.73554350566234494</v>
      </c>
    </row>
    <row r="78" spans="1:11" ht="15" x14ac:dyDescent="0.25">
      <c r="A78" s="375" t="s">
        <v>1302</v>
      </c>
      <c r="B78"/>
      <c r="C78" s="376">
        <v>39735</v>
      </c>
      <c r="D78"/>
      <c r="E78" s="377">
        <v>0.22226883705319683</v>
      </c>
      <c r="F78"/>
      <c r="G78" s="376">
        <v>9944114688.8000488</v>
      </c>
      <c r="H78"/>
      <c r="I78" s="377">
        <v>0.26445649433765517</v>
      </c>
    </row>
    <row r="79" spans="1:11" ht="15" x14ac:dyDescent="0.25">
      <c r="A79" s="19" t="s">
        <v>92</v>
      </c>
      <c r="B79" s="19"/>
      <c r="C79" s="358">
        <v>178770</v>
      </c>
      <c r="D79" s="358"/>
      <c r="E79" s="359">
        <v>1</v>
      </c>
      <c r="F79" s="358"/>
      <c r="G79" s="358">
        <v>37602081634.280121</v>
      </c>
      <c r="H79" s="358"/>
      <c r="I79" s="359">
        <v>1</v>
      </c>
    </row>
    <row r="80" spans="1:11" ht="15" x14ac:dyDescent="0.25">
      <c r="A80"/>
      <c r="B80"/>
      <c r="C80" s="378"/>
      <c r="D80" s="378"/>
      <c r="E80" s="379"/>
      <c r="F80" s="378"/>
      <c r="G80" s="378"/>
      <c r="H80" s="378"/>
      <c r="I80" s="379"/>
    </row>
    <row r="81" spans="1:11" ht="21" x14ac:dyDescent="0.3">
      <c r="A81" s="231" t="s">
        <v>1303</v>
      </c>
      <c r="B81" s="232"/>
      <c r="C81" s="380"/>
      <c r="D81" s="380"/>
      <c r="E81" s="381"/>
      <c r="F81" s="380"/>
      <c r="G81" s="380"/>
      <c r="H81" s="380"/>
      <c r="I81" s="381"/>
      <c r="J81" s="152"/>
      <c r="K81" s="152"/>
    </row>
    <row r="82" spans="1:11" ht="18.75" x14ac:dyDescent="0.3">
      <c r="A82" s="293"/>
      <c r="B82" s="65"/>
      <c r="C82" s="64"/>
      <c r="D82" s="64"/>
      <c r="E82" s="382"/>
      <c r="F82" s="64"/>
      <c r="G82" s="64"/>
      <c r="H82" s="64"/>
      <c r="I82" s="382"/>
      <c r="J82" s="152"/>
      <c r="K82" s="152"/>
    </row>
    <row r="83" spans="1:11" ht="15" x14ac:dyDescent="0.25">
      <c r="A83" s="367" t="s">
        <v>1304</v>
      </c>
      <c r="B83" s="65"/>
      <c r="C83" s="383" t="s">
        <v>693</v>
      </c>
      <c r="D83" s="384"/>
      <c r="E83" s="385" t="s">
        <v>1268</v>
      </c>
      <c r="F83" s="384"/>
      <c r="G83" s="383" t="s">
        <v>1269</v>
      </c>
      <c r="H83" s="384"/>
      <c r="I83" s="385" t="s">
        <v>1268</v>
      </c>
      <c r="J83" s="152"/>
      <c r="K83" s="152"/>
    </row>
    <row r="84" spans="1:11" ht="15" x14ac:dyDescent="0.25">
      <c r="A84" s="65" t="s">
        <v>1305</v>
      </c>
      <c r="B84" s="65"/>
      <c r="C84" s="376">
        <v>142510</v>
      </c>
      <c r="D84"/>
      <c r="E84" s="377">
        <v>0.79716954746322088</v>
      </c>
      <c r="F84"/>
      <c r="G84" s="376">
        <v>27816561201.52985</v>
      </c>
      <c r="H84"/>
      <c r="I84" s="377">
        <v>0.73976120450126825</v>
      </c>
      <c r="J84" s="152"/>
      <c r="K84" s="152"/>
    </row>
    <row r="85" spans="1:11" ht="15" x14ac:dyDescent="0.25">
      <c r="A85" s="65" t="s">
        <v>1306</v>
      </c>
      <c r="B85" s="65"/>
      <c r="C85" s="376">
        <v>36260</v>
      </c>
      <c r="D85"/>
      <c r="E85" s="377">
        <v>0.20283045253677909</v>
      </c>
      <c r="F85"/>
      <c r="G85" s="376">
        <v>9785520432.7499599</v>
      </c>
      <c r="H85"/>
      <c r="I85" s="377">
        <v>0.26023879549873175</v>
      </c>
      <c r="J85" s="152"/>
      <c r="K85" s="152"/>
    </row>
    <row r="86" spans="1:11" ht="15" x14ac:dyDescent="0.25">
      <c r="A86" s="357" t="s">
        <v>92</v>
      </c>
      <c r="B86" s="18"/>
      <c r="C86" s="358">
        <v>178770</v>
      </c>
      <c r="D86" s="358"/>
      <c r="E86" s="359">
        <v>1</v>
      </c>
      <c r="F86" s="358"/>
      <c r="G86" s="358">
        <v>37602081634.279808</v>
      </c>
      <c r="H86" s="358"/>
      <c r="I86" s="359">
        <v>1</v>
      </c>
      <c r="J86" s="152"/>
      <c r="K86" s="152"/>
    </row>
    <row r="87" spans="1:11" ht="15" x14ac:dyDescent="0.25">
      <c r="A87"/>
      <c r="B87"/>
      <c r="C87" s="362"/>
      <c r="D87" s="362"/>
      <c r="E87" s="386"/>
      <c r="F87" s="362"/>
      <c r="G87" s="362"/>
      <c r="H87" s="362"/>
      <c r="I87" s="386"/>
      <c r="J87" s="152"/>
      <c r="K87" s="152"/>
    </row>
    <row r="88" spans="1:11" ht="18.75" x14ac:dyDescent="0.3">
      <c r="A88" s="231" t="s">
        <v>1307</v>
      </c>
      <c r="B88" s="232"/>
      <c r="C88" s="380"/>
      <c r="D88" s="380"/>
      <c r="E88" s="381"/>
      <c r="F88" s="380"/>
      <c r="G88" s="380"/>
      <c r="H88" s="380"/>
      <c r="I88" s="381"/>
      <c r="J88" s="152"/>
      <c r="K88" s="152"/>
    </row>
    <row r="89" spans="1:11" ht="18.75" x14ac:dyDescent="0.3">
      <c r="A89" s="293"/>
      <c r="B89" s="65"/>
      <c r="C89" s="64"/>
      <c r="D89" s="64"/>
      <c r="E89" s="382"/>
      <c r="F89" s="64"/>
      <c r="G89" s="64"/>
      <c r="H89" s="64"/>
      <c r="I89" s="382"/>
      <c r="J89" s="152"/>
      <c r="K89" s="152"/>
    </row>
    <row r="90" spans="1:11" ht="15" x14ac:dyDescent="0.25">
      <c r="A90" s="367" t="s">
        <v>1308</v>
      </c>
      <c r="B90" s="374"/>
      <c r="C90" s="354" t="s">
        <v>693</v>
      </c>
      <c r="D90" s="355"/>
      <c r="E90" s="387" t="s">
        <v>1268</v>
      </c>
      <c r="F90" s="355"/>
      <c r="G90" s="354" t="s">
        <v>1269</v>
      </c>
      <c r="H90" s="355"/>
      <c r="I90" s="387" t="s">
        <v>1268</v>
      </c>
      <c r="J90" s="152"/>
      <c r="K90" s="152"/>
    </row>
    <row r="91" spans="1:11" ht="15" x14ac:dyDescent="0.25">
      <c r="A91" t="s">
        <v>1309</v>
      </c>
      <c r="B91"/>
      <c r="C91" s="376">
        <v>14115</v>
      </c>
      <c r="D91"/>
      <c r="E91" s="377">
        <v>7.8956200704816251E-2</v>
      </c>
      <c r="F91"/>
      <c r="G91" s="376">
        <v>3211223525.5699983</v>
      </c>
      <c r="H91"/>
      <c r="I91" s="377">
        <v>8.5400153023509492E-2</v>
      </c>
      <c r="J91" s="152"/>
      <c r="K91" s="152"/>
    </row>
    <row r="92" spans="1:11" ht="15" x14ac:dyDescent="0.25">
      <c r="A92" s="375" t="s">
        <v>1310</v>
      </c>
      <c r="B92"/>
      <c r="C92" s="376">
        <v>164655</v>
      </c>
      <c r="D92"/>
      <c r="E92" s="377">
        <v>0.92104379929518376</v>
      </c>
      <c r="F92"/>
      <c r="G92" s="376">
        <v>34390858108.709885</v>
      </c>
      <c r="H92"/>
      <c r="I92" s="377">
        <v>0.91459984697649044</v>
      </c>
      <c r="J92" s="152"/>
      <c r="K92" s="152"/>
    </row>
    <row r="93" spans="1:11" ht="15" x14ac:dyDescent="0.25">
      <c r="A93" s="19" t="s">
        <v>92</v>
      </c>
      <c r="B93"/>
      <c r="C93" s="358">
        <v>178770</v>
      </c>
      <c r="D93" s="358"/>
      <c r="E93" s="359">
        <v>1</v>
      </c>
      <c r="F93" s="358"/>
      <c r="G93" s="358">
        <v>37602081634.279884</v>
      </c>
      <c r="H93" s="358"/>
      <c r="I93" s="359">
        <v>0.99999999999999989</v>
      </c>
      <c r="J93" s="152"/>
      <c r="K93" s="152"/>
    </row>
    <row r="94" spans="1:11" ht="15" x14ac:dyDescent="0.25">
      <c r="A94"/>
      <c r="B94"/>
      <c r="C94" s="378"/>
      <c r="D94" s="378"/>
      <c r="E94" s="378"/>
      <c r="F94" s="378"/>
      <c r="G94" s="378"/>
      <c r="H94" s="378"/>
      <c r="I94" s="378"/>
      <c r="J94" s="152"/>
      <c r="K94" s="152"/>
    </row>
    <row r="95" spans="1:11" ht="18.75" x14ac:dyDescent="0.3">
      <c r="A95" s="231" t="s">
        <v>1311</v>
      </c>
      <c r="B95" s="232"/>
      <c r="C95" s="380"/>
      <c r="D95" s="380"/>
      <c r="E95" s="380"/>
      <c r="F95" s="380"/>
      <c r="G95" s="380"/>
      <c r="H95" s="380"/>
      <c r="I95" s="380"/>
      <c r="J95" s="152"/>
      <c r="K95" s="152"/>
    </row>
    <row r="96" spans="1:11" ht="15" x14ac:dyDescent="0.25">
      <c r="A96"/>
      <c r="B96"/>
      <c r="C96" s="1"/>
      <c r="D96" s="1"/>
      <c r="E96" s="1"/>
      <c r="F96" s="1"/>
      <c r="G96" s="1"/>
      <c r="H96" s="1"/>
      <c r="I96" s="1"/>
      <c r="J96" s="152"/>
      <c r="K96" s="152"/>
    </row>
    <row r="97" spans="1:11" ht="15" x14ac:dyDescent="0.25">
      <c r="A97" s="367" t="s">
        <v>1312</v>
      </c>
      <c r="B97" s="374"/>
      <c r="C97" s="354" t="s">
        <v>693</v>
      </c>
      <c r="D97" s="355"/>
      <c r="E97" s="354" t="s">
        <v>1268</v>
      </c>
      <c r="F97" s="355"/>
      <c r="G97" s="354" t="s">
        <v>1269</v>
      </c>
      <c r="H97" s="355"/>
      <c r="I97" s="354" t="s">
        <v>1268</v>
      </c>
      <c r="J97" s="152"/>
      <c r="K97" s="152"/>
    </row>
    <row r="98" spans="1:11" ht="15" x14ac:dyDescent="0.25">
      <c r="A98" s="388" t="s">
        <v>1313</v>
      </c>
      <c r="B98"/>
      <c r="C98" s="376">
        <v>39620</v>
      </c>
      <c r="D98" s="338"/>
      <c r="E98" s="345">
        <v>0.22162555238574705</v>
      </c>
      <c r="F98" s="338"/>
      <c r="G98" s="376">
        <v>9194492261.7400436</v>
      </c>
      <c r="H98" s="338"/>
      <c r="I98" s="345">
        <v>0.24452083135093941</v>
      </c>
      <c r="J98" s="152"/>
      <c r="K98" s="152"/>
    </row>
    <row r="99" spans="1:11" ht="15" x14ac:dyDescent="0.25">
      <c r="A99" s="388" t="s">
        <v>1314</v>
      </c>
      <c r="B99"/>
      <c r="C99" s="335">
        <v>98986</v>
      </c>
      <c r="D99" s="338"/>
      <c r="E99" s="345">
        <v>0.55370587906248248</v>
      </c>
      <c r="F99" s="338"/>
      <c r="G99" s="376">
        <v>19577602224.209961</v>
      </c>
      <c r="H99" s="338"/>
      <c r="I99" s="345">
        <v>0.52065208555799725</v>
      </c>
      <c r="J99" s="152"/>
      <c r="K99" s="152"/>
    </row>
    <row r="100" spans="1:11" ht="15" x14ac:dyDescent="0.25">
      <c r="A100" s="388" t="s">
        <v>1315</v>
      </c>
      <c r="B100"/>
      <c r="C100" s="335">
        <v>36101</v>
      </c>
      <c r="D100" s="338"/>
      <c r="E100" s="345">
        <v>0.2019410415617833</v>
      </c>
      <c r="F100" s="338"/>
      <c r="G100" s="376">
        <v>8121873280.83002</v>
      </c>
      <c r="H100" s="338"/>
      <c r="I100" s="345">
        <v>0.21599531004224229</v>
      </c>
      <c r="J100" s="152"/>
      <c r="K100" s="152"/>
    </row>
    <row r="101" spans="1:11" ht="15" x14ac:dyDescent="0.25">
      <c r="A101" s="388" t="s">
        <v>1316</v>
      </c>
      <c r="B101"/>
      <c r="C101" s="335">
        <v>3197</v>
      </c>
      <c r="D101" s="338"/>
      <c r="E101" s="345">
        <v>1.7883313755104324E-2</v>
      </c>
      <c r="F101" s="338"/>
      <c r="G101" s="376">
        <v>564021521.1400001</v>
      </c>
      <c r="H101" s="338"/>
      <c r="I101" s="345">
        <v>1.4999741945823779E-2</v>
      </c>
      <c r="J101" s="152"/>
      <c r="K101" s="152"/>
    </row>
    <row r="102" spans="1:11" ht="15" x14ac:dyDescent="0.25">
      <c r="A102" s="388" t="s">
        <v>1317</v>
      </c>
      <c r="B102"/>
      <c r="C102" s="335">
        <v>482</v>
      </c>
      <c r="D102" s="338"/>
      <c r="E102" s="345">
        <v>2.6962018235721879E-3</v>
      </c>
      <c r="F102" s="338"/>
      <c r="G102" s="376">
        <v>83649290.319999963</v>
      </c>
      <c r="H102" s="338"/>
      <c r="I102" s="345">
        <v>2.2245920088567886E-3</v>
      </c>
      <c r="J102" s="152"/>
      <c r="K102" s="152"/>
    </row>
    <row r="103" spans="1:11" ht="15" x14ac:dyDescent="0.25">
      <c r="A103" s="388" t="s">
        <v>1318</v>
      </c>
      <c r="B103"/>
      <c r="C103" s="335">
        <v>181</v>
      </c>
      <c r="D103" s="338"/>
      <c r="E103" s="345">
        <v>1.0124741287688092E-3</v>
      </c>
      <c r="F103" s="338"/>
      <c r="G103" s="376">
        <v>27669087.230000012</v>
      </c>
      <c r="H103" s="338"/>
      <c r="I103" s="345">
        <v>7.3583924153750632E-4</v>
      </c>
      <c r="J103" s="152"/>
      <c r="K103" s="152"/>
    </row>
    <row r="104" spans="1:11" ht="15" x14ac:dyDescent="0.25">
      <c r="A104" s="388" t="s">
        <v>1319</v>
      </c>
      <c r="B104"/>
      <c r="C104" s="335">
        <v>106</v>
      </c>
      <c r="D104" s="338"/>
      <c r="E104" s="345">
        <v>5.9294064999720311E-4</v>
      </c>
      <c r="F104" s="338"/>
      <c r="G104" s="376">
        <v>10321535.650000002</v>
      </c>
      <c r="H104" s="338"/>
      <c r="I104" s="345">
        <v>2.7449373017131979E-4</v>
      </c>
      <c r="J104" s="152"/>
      <c r="K104" s="152"/>
    </row>
    <row r="105" spans="1:11" ht="15" x14ac:dyDescent="0.25">
      <c r="A105" s="388" t="s">
        <v>1320</v>
      </c>
      <c r="B105"/>
      <c r="C105" s="335">
        <v>97</v>
      </c>
      <c r="D105" s="338"/>
      <c r="E105" s="345">
        <v>5.4259663254461034E-4</v>
      </c>
      <c r="F105" s="338"/>
      <c r="G105" s="376">
        <v>22452433.160000008</v>
      </c>
      <c r="H105" s="338"/>
      <c r="I105" s="345">
        <v>5.971061224315622E-4</v>
      </c>
      <c r="J105" s="152"/>
      <c r="K105" s="152"/>
    </row>
    <row r="106" spans="1:11" ht="15" x14ac:dyDescent="0.25">
      <c r="A106" s="19" t="s">
        <v>92</v>
      </c>
      <c r="B106" s="19"/>
      <c r="C106" s="358">
        <v>178770</v>
      </c>
      <c r="D106" s="358"/>
      <c r="E106" s="359">
        <v>1</v>
      </c>
      <c r="F106" s="358"/>
      <c r="G106" s="358">
        <v>37602081634.280029</v>
      </c>
      <c r="H106" s="358"/>
      <c r="I106" s="359">
        <v>0.99999999999999989</v>
      </c>
      <c r="J106" s="152"/>
      <c r="K106" s="152"/>
    </row>
    <row r="107" spans="1:11" ht="15" x14ac:dyDescent="0.25">
      <c r="A107"/>
      <c r="B107"/>
      <c r="C107" s="338"/>
      <c r="D107" s="338"/>
      <c r="E107" s="338"/>
      <c r="F107" s="338"/>
      <c r="G107" s="338"/>
      <c r="H107" s="338"/>
      <c r="I107" s="338"/>
      <c r="J107" s="152"/>
      <c r="K107" s="152"/>
    </row>
    <row r="108" spans="1:11" ht="21" x14ac:dyDescent="0.3">
      <c r="A108" s="231" t="s">
        <v>1321</v>
      </c>
      <c r="B108" s="232"/>
      <c r="C108" s="232"/>
      <c r="D108" s="232"/>
      <c r="E108" s="232"/>
      <c r="F108" s="232"/>
      <c r="G108" s="232"/>
      <c r="H108" s="232"/>
      <c r="I108" s="232"/>
      <c r="J108" s="152"/>
      <c r="K108" s="152"/>
    </row>
    <row r="109" spans="1:11" ht="15" x14ac:dyDescent="0.25">
      <c r="A109"/>
      <c r="B109"/>
      <c r="C109"/>
      <c r="D109"/>
      <c r="E109"/>
      <c r="F109"/>
      <c r="G109"/>
      <c r="H109"/>
      <c r="I109"/>
      <c r="J109" s="152"/>
      <c r="K109" s="152"/>
    </row>
    <row r="110" spans="1:11" ht="15" x14ac:dyDescent="0.25">
      <c r="A110" s="367" t="s">
        <v>1322</v>
      </c>
      <c r="B110" s="374"/>
      <c r="C110" s="354" t="s">
        <v>693</v>
      </c>
      <c r="D110" s="355"/>
      <c r="E110" s="354" t="s">
        <v>1268</v>
      </c>
      <c r="F110" s="355"/>
      <c r="G110" s="354" t="s">
        <v>1269</v>
      </c>
      <c r="H110" s="355"/>
      <c r="I110" s="354" t="s">
        <v>1268</v>
      </c>
      <c r="J110" s="152"/>
      <c r="K110" s="152"/>
    </row>
    <row r="111" spans="1:11" ht="15" x14ac:dyDescent="0.25">
      <c r="A111" s="375" t="s">
        <v>1323</v>
      </c>
      <c r="B111"/>
      <c r="C111" s="376">
        <v>19084</v>
      </c>
      <c r="D111" s="338"/>
      <c r="E111" s="345">
        <v>0.10675169211836438</v>
      </c>
      <c r="F111" s="338"/>
      <c r="G111" s="376">
        <v>1508993267.7200005</v>
      </c>
      <c r="H111" s="338"/>
      <c r="I111" s="345">
        <v>4.0130577939715043E-2</v>
      </c>
      <c r="J111" s="152"/>
      <c r="K111" s="152"/>
    </row>
    <row r="112" spans="1:11" ht="15" x14ac:dyDescent="0.25">
      <c r="A112" s="375" t="s">
        <v>1324</v>
      </c>
      <c r="B112"/>
      <c r="C112" s="376">
        <v>7903</v>
      </c>
      <c r="D112" s="338"/>
      <c r="E112" s="345">
        <v>4.4207641103093359E-2</v>
      </c>
      <c r="F112" s="338"/>
      <c r="G112" s="376">
        <v>1071969979.9199963</v>
      </c>
      <c r="H112" s="338"/>
      <c r="I112" s="345">
        <v>2.8508261599611378E-2</v>
      </c>
      <c r="J112" s="152"/>
      <c r="K112" s="152"/>
    </row>
    <row r="113" spans="1:11" ht="15" x14ac:dyDescent="0.25">
      <c r="A113" s="375" t="s">
        <v>1325</v>
      </c>
      <c r="B113"/>
      <c r="C113" s="376">
        <v>8970</v>
      </c>
      <c r="D113" s="338"/>
      <c r="E113" s="345">
        <v>5.0176204061084077E-2</v>
      </c>
      <c r="F113" s="338"/>
      <c r="G113" s="376">
        <v>1453705291.5700016</v>
      </c>
      <c r="H113" s="338"/>
      <c r="I113" s="345">
        <v>3.8660234444167829E-2</v>
      </c>
      <c r="J113" s="152"/>
      <c r="K113" s="152"/>
    </row>
    <row r="114" spans="1:11" ht="15" x14ac:dyDescent="0.25">
      <c r="A114" s="375" t="s">
        <v>1326</v>
      </c>
      <c r="B114"/>
      <c r="C114" s="376">
        <v>10507</v>
      </c>
      <c r="D114" s="338"/>
      <c r="E114" s="345">
        <v>5.8773843486043517E-2</v>
      </c>
      <c r="F114" s="338"/>
      <c r="G114" s="376">
        <v>2024917854.9399979</v>
      </c>
      <c r="H114" s="338"/>
      <c r="I114" s="345">
        <v>5.3851216925553905E-2</v>
      </c>
      <c r="J114" s="152"/>
      <c r="K114" s="152"/>
    </row>
    <row r="115" spans="1:11" ht="15" x14ac:dyDescent="0.25">
      <c r="A115" s="375" t="s">
        <v>1327</v>
      </c>
      <c r="B115"/>
      <c r="C115" s="376">
        <v>12514</v>
      </c>
      <c r="D115" s="338"/>
      <c r="E115" s="345">
        <v>7.0000559377971699E-2</v>
      </c>
      <c r="F115" s="338"/>
      <c r="G115" s="376">
        <v>2630033124.0400081</v>
      </c>
      <c r="H115" s="338"/>
      <c r="I115" s="345">
        <v>6.9943817196607944E-2</v>
      </c>
      <c r="J115" s="152"/>
      <c r="K115" s="152"/>
    </row>
    <row r="116" spans="1:11" ht="15" x14ac:dyDescent="0.25">
      <c r="A116" s="375" t="s">
        <v>1328</v>
      </c>
      <c r="B116"/>
      <c r="C116" s="376">
        <v>14262</v>
      </c>
      <c r="D116" s="338"/>
      <c r="E116" s="345">
        <v>7.9778486323208594E-2</v>
      </c>
      <c r="F116" s="338"/>
      <c r="G116" s="376">
        <v>3168001342.5299888</v>
      </c>
      <c r="H116" s="338"/>
      <c r="I116" s="345">
        <v>8.4250690516077087E-2</v>
      </c>
      <c r="J116" s="152"/>
      <c r="K116" s="152"/>
    </row>
    <row r="117" spans="1:11" ht="15" x14ac:dyDescent="0.25">
      <c r="A117" s="375" t="s">
        <v>1329</v>
      </c>
      <c r="B117"/>
      <c r="C117" s="376">
        <v>15885</v>
      </c>
      <c r="D117" s="338"/>
      <c r="E117" s="345">
        <v>8.8857190803826147E-2</v>
      </c>
      <c r="F117" s="338"/>
      <c r="G117" s="376">
        <v>3689311246.8800106</v>
      </c>
      <c r="H117" s="338"/>
      <c r="I117" s="345">
        <v>9.8114548092375964E-2</v>
      </c>
      <c r="J117" s="152"/>
      <c r="K117" s="152"/>
    </row>
    <row r="118" spans="1:11" ht="15" x14ac:dyDescent="0.25">
      <c r="A118" s="375" t="s">
        <v>1330</v>
      </c>
      <c r="B118"/>
      <c r="C118" s="376">
        <v>17417</v>
      </c>
      <c r="D118" s="338"/>
      <c r="E118" s="345">
        <v>9.7426861330200815E-2</v>
      </c>
      <c r="F118" s="338"/>
      <c r="G118" s="376">
        <v>4099846928.5700049</v>
      </c>
      <c r="H118" s="338"/>
      <c r="I118" s="345">
        <v>0.10903244582162638</v>
      </c>
      <c r="J118" s="152"/>
      <c r="K118" s="152"/>
    </row>
    <row r="119" spans="1:11" ht="15" x14ac:dyDescent="0.25">
      <c r="A119" s="368" t="s">
        <v>1331</v>
      </c>
      <c r="B119" s="2"/>
      <c r="C119" s="376">
        <v>18711</v>
      </c>
      <c r="D119" s="338"/>
      <c r="E119" s="345">
        <v>0.10466521228394025</v>
      </c>
      <c r="F119" s="338"/>
      <c r="G119" s="376">
        <v>4544195324.630002</v>
      </c>
      <c r="H119" s="338"/>
      <c r="I119" s="345">
        <v>0.12084956808580727</v>
      </c>
      <c r="J119" s="152"/>
      <c r="K119" s="152"/>
    </row>
    <row r="120" spans="1:11" ht="15" x14ac:dyDescent="0.25">
      <c r="A120" t="s">
        <v>1332</v>
      </c>
      <c r="B120"/>
      <c r="C120" s="376">
        <v>15867</v>
      </c>
      <c r="D120" s="338"/>
      <c r="E120" s="345">
        <v>8.8756502768920956E-2</v>
      </c>
      <c r="F120" s="338"/>
      <c r="G120" s="376">
        <v>3996987592.2099938</v>
      </c>
      <c r="H120" s="338"/>
      <c r="I120" s="345">
        <v>0.10629697661647899</v>
      </c>
      <c r="J120" s="152"/>
      <c r="K120" s="152"/>
    </row>
    <row r="121" spans="1:11" ht="15" x14ac:dyDescent="0.25">
      <c r="A121" t="s">
        <v>1333</v>
      </c>
      <c r="B121"/>
      <c r="C121" s="376">
        <v>14591</v>
      </c>
      <c r="D121" s="338"/>
      <c r="E121" s="345">
        <v>8.1618839850086708E-2</v>
      </c>
      <c r="F121" s="338"/>
      <c r="G121" s="376">
        <v>3707370579.0199909</v>
      </c>
      <c r="H121" s="338"/>
      <c r="I121" s="345">
        <v>9.8594822889809433E-2</v>
      </c>
      <c r="J121" s="152"/>
      <c r="K121" s="152"/>
    </row>
    <row r="122" spans="1:11" ht="15" x14ac:dyDescent="0.25">
      <c r="A122" t="s">
        <v>1334</v>
      </c>
      <c r="B122"/>
      <c r="C122" s="376">
        <v>12472</v>
      </c>
      <c r="D122" s="338"/>
      <c r="E122" s="345">
        <v>6.9765620629859595E-2</v>
      </c>
      <c r="F122" s="338"/>
      <c r="G122" s="376">
        <v>3105134638.1099892</v>
      </c>
      <c r="H122" s="338"/>
      <c r="I122" s="345">
        <v>8.2578796256832482E-2</v>
      </c>
      <c r="J122" s="152"/>
      <c r="K122" s="152"/>
    </row>
    <row r="123" spans="1:11" ht="15" x14ac:dyDescent="0.25">
      <c r="A123" s="2" t="s">
        <v>1335</v>
      </c>
      <c r="B123"/>
      <c r="C123" s="376">
        <v>7968</v>
      </c>
      <c r="D123" s="338"/>
      <c r="E123" s="345">
        <v>4.457123678469542E-2</v>
      </c>
      <c r="F123" s="338"/>
      <c r="G123" s="376">
        <v>1981998924.4900007</v>
      </c>
      <c r="H123" s="338"/>
      <c r="I123" s="345">
        <v>5.270981920009208E-2</v>
      </c>
      <c r="J123" s="152"/>
      <c r="K123" s="152"/>
    </row>
    <row r="124" spans="1:11" ht="15" x14ac:dyDescent="0.25">
      <c r="A124" s="2" t="s">
        <v>1439</v>
      </c>
      <c r="B124"/>
      <c r="C124" s="376">
        <v>2466</v>
      </c>
      <c r="D124" s="338"/>
      <c r="E124" s="345">
        <v>1.3794260782010405E-2</v>
      </c>
      <c r="F124" s="338"/>
      <c r="G124" s="376">
        <v>591631016.67999995</v>
      </c>
      <c r="H124" s="338"/>
      <c r="I124" s="345">
        <v>1.57339963897275E-2</v>
      </c>
      <c r="J124" s="152"/>
      <c r="K124" s="152"/>
    </row>
    <row r="125" spans="1:11" ht="17.25" customHeight="1" x14ac:dyDescent="0.25">
      <c r="A125" s="2" t="s">
        <v>1440</v>
      </c>
      <c r="B125"/>
      <c r="C125" s="376">
        <v>126</v>
      </c>
      <c r="D125" s="338"/>
      <c r="E125" s="345">
        <v>7.0481624433629808E-4</v>
      </c>
      <c r="F125" s="338"/>
      <c r="G125" s="376">
        <v>23629992.920000006</v>
      </c>
      <c r="H125" s="338"/>
      <c r="I125" s="345">
        <v>6.2842246740025403E-4</v>
      </c>
      <c r="J125" s="152"/>
      <c r="K125" s="152"/>
    </row>
    <row r="126" spans="1:11" ht="15" x14ac:dyDescent="0.25">
      <c r="A126" s="2" t="s">
        <v>1441</v>
      </c>
      <c r="B126"/>
      <c r="C126" s="376">
        <v>27</v>
      </c>
      <c r="D126" s="338"/>
      <c r="E126" s="345">
        <v>1.5103205235777816E-4</v>
      </c>
      <c r="F126" s="338"/>
      <c r="G126" s="376">
        <v>4354530.0500000007</v>
      </c>
      <c r="H126" s="338"/>
      <c r="I126" s="345">
        <v>1.1580555811650034E-4</v>
      </c>
      <c r="J126" s="152"/>
      <c r="K126" s="152"/>
    </row>
    <row r="127" spans="1:11" ht="15" customHeight="1" x14ac:dyDescent="0.25">
      <c r="A127" s="19" t="s">
        <v>92</v>
      </c>
      <c r="B127" s="19"/>
      <c r="C127" s="358">
        <v>178770</v>
      </c>
      <c r="D127" s="358"/>
      <c r="E127" s="359">
        <v>1</v>
      </c>
      <c r="F127" s="358"/>
      <c r="G127" s="358">
        <v>37602081634.279984</v>
      </c>
      <c r="H127" s="358"/>
      <c r="I127" s="359">
        <v>1</v>
      </c>
      <c r="J127" s="152"/>
      <c r="K127" s="152"/>
    </row>
    <row r="128" spans="1:11" ht="14.25" customHeight="1" x14ac:dyDescent="0.25">
      <c r="A128" s="474"/>
      <c r="B128" s="474"/>
      <c r="C128" s="474"/>
      <c r="D128" s="474"/>
      <c r="E128" s="474"/>
      <c r="F128" s="474"/>
      <c r="G128" s="474"/>
      <c r="H128" s="474"/>
      <c r="I128" s="474"/>
      <c r="J128" s="152"/>
      <c r="K128" s="152"/>
    </row>
    <row r="129" spans="1:11" ht="14.25" customHeight="1" x14ac:dyDescent="0.25">
      <c r="A129" s="475" t="s">
        <v>1632</v>
      </c>
      <c r="B129" s="476"/>
      <c r="C129" s="476"/>
      <c r="D129" s="476"/>
      <c r="E129" s="476"/>
      <c r="F129" s="476"/>
      <c r="G129" s="476"/>
      <c r="H129" s="476"/>
      <c r="I129" s="476"/>
    </row>
    <row r="130" spans="1:11" ht="15" customHeight="1" x14ac:dyDescent="0.2">
      <c r="A130" s="517" t="s">
        <v>1633</v>
      </c>
      <c r="B130" s="517"/>
      <c r="C130" s="517"/>
      <c r="D130" s="517"/>
      <c r="E130" s="517"/>
      <c r="F130" s="517"/>
      <c r="G130" s="517"/>
      <c r="H130" s="517"/>
      <c r="I130" s="517"/>
    </row>
    <row r="131" spans="1:11" x14ac:dyDescent="0.2">
      <c r="A131" s="517"/>
      <c r="B131" s="517"/>
      <c r="C131" s="517"/>
      <c r="D131" s="517"/>
      <c r="E131" s="517"/>
      <c r="F131" s="517"/>
      <c r="G131" s="517"/>
      <c r="H131" s="517"/>
      <c r="I131" s="517"/>
      <c r="J131" s="152"/>
      <c r="K131" s="152"/>
    </row>
    <row r="132" spans="1:11" ht="15" x14ac:dyDescent="0.2">
      <c r="A132" s="518" t="s">
        <v>1634</v>
      </c>
      <c r="B132" s="518"/>
      <c r="C132" s="518"/>
      <c r="D132" s="518"/>
      <c r="E132" s="518"/>
      <c r="F132" s="518"/>
      <c r="G132" s="518"/>
      <c r="H132" s="518"/>
      <c r="I132" s="518"/>
      <c r="J132" s="152"/>
      <c r="K132" s="152"/>
    </row>
    <row r="133" spans="1:11" ht="15" x14ac:dyDescent="0.25">
      <c r="A133" s="477" t="s">
        <v>1635</v>
      </c>
      <c r="B133" s="478"/>
      <c r="C133" s="478"/>
      <c r="D133" s="478"/>
      <c r="E133" s="478"/>
      <c r="F133" s="478"/>
      <c r="G133" s="478"/>
      <c r="H133" s="478"/>
      <c r="I133" s="478"/>
      <c r="J133" s="152"/>
      <c r="K133" s="152"/>
    </row>
    <row r="134" spans="1:11" x14ac:dyDescent="0.2">
      <c r="A134" s="151"/>
      <c r="B134" s="151"/>
      <c r="C134" s="151"/>
      <c r="D134" s="151"/>
      <c r="E134" s="151"/>
      <c r="F134" s="151"/>
      <c r="J134" s="152"/>
      <c r="K134" s="152"/>
    </row>
    <row r="135" spans="1:11" ht="18.75" x14ac:dyDescent="0.3">
      <c r="A135" s="231" t="s">
        <v>1336</v>
      </c>
      <c r="B135" s="232"/>
      <c r="C135" s="232"/>
      <c r="D135" s="232"/>
      <c r="E135" s="232"/>
      <c r="F135" s="232"/>
      <c r="G135" s="232"/>
      <c r="H135" s="232"/>
      <c r="I135" s="232"/>
      <c r="J135" s="152"/>
      <c r="K135" s="152"/>
    </row>
    <row r="136" spans="1:11" ht="15" x14ac:dyDescent="0.25">
      <c r="A136"/>
      <c r="B136"/>
      <c r="C136" s="1"/>
      <c r="D136" s="1"/>
      <c r="E136" s="1"/>
      <c r="F136" s="1"/>
      <c r="G136" s="1"/>
      <c r="H136" s="1"/>
      <c r="I136" s="1"/>
      <c r="J136" s="152"/>
      <c r="K136" s="152"/>
    </row>
    <row r="137" spans="1:11" ht="15" x14ac:dyDescent="0.25">
      <c r="A137" s="367" t="s">
        <v>1337</v>
      </c>
      <c r="B137" s="374"/>
      <c r="C137" s="354" t="s">
        <v>693</v>
      </c>
      <c r="D137" s="355"/>
      <c r="E137" s="354" t="s">
        <v>1268</v>
      </c>
      <c r="F137" s="355"/>
      <c r="G137" s="354" t="s">
        <v>1269</v>
      </c>
      <c r="H137" s="355"/>
      <c r="I137" s="354" t="s">
        <v>1268</v>
      </c>
      <c r="J137" s="152"/>
      <c r="K137" s="152"/>
    </row>
    <row r="138" spans="1:11" ht="15" x14ac:dyDescent="0.25">
      <c r="A138" s="375" t="s">
        <v>1338</v>
      </c>
      <c r="B138"/>
      <c r="C138" s="335">
        <v>21674</v>
      </c>
      <c r="D138" s="338"/>
      <c r="E138" s="345">
        <v>0.12123958158527717</v>
      </c>
      <c r="F138" s="338"/>
      <c r="G138" s="335">
        <v>3881400680.2399964</v>
      </c>
      <c r="H138" s="338"/>
      <c r="I138" s="345">
        <v>0.10322302679917328</v>
      </c>
      <c r="J138" s="152"/>
      <c r="K138" s="152"/>
    </row>
    <row r="139" spans="1:11" ht="15" x14ac:dyDescent="0.25">
      <c r="A139" s="375" t="s">
        <v>1339</v>
      </c>
      <c r="B139"/>
      <c r="C139" s="335">
        <v>32176</v>
      </c>
      <c r="D139" s="338"/>
      <c r="E139" s="345">
        <v>0.17998545617273592</v>
      </c>
      <c r="F139" s="338"/>
      <c r="G139" s="335">
        <v>5636614998.679985</v>
      </c>
      <c r="H139" s="338"/>
      <c r="I139" s="345">
        <v>0.14990167442063473</v>
      </c>
      <c r="J139" s="152"/>
      <c r="K139" s="152"/>
    </row>
    <row r="140" spans="1:11" ht="15" x14ac:dyDescent="0.25">
      <c r="A140" s="375" t="s">
        <v>1340</v>
      </c>
      <c r="B140"/>
      <c r="C140" s="335">
        <v>47130</v>
      </c>
      <c r="D140" s="338"/>
      <c r="E140" s="345">
        <v>0.2636348380600772</v>
      </c>
      <c r="F140" s="338"/>
      <c r="G140" s="335">
        <v>9665028817.4200821</v>
      </c>
      <c r="H140" s="338"/>
      <c r="I140" s="345">
        <v>0.25703440866446381</v>
      </c>
      <c r="J140" s="152"/>
      <c r="K140" s="152"/>
    </row>
    <row r="141" spans="1:11" ht="15" x14ac:dyDescent="0.25">
      <c r="A141" s="375" t="s">
        <v>1341</v>
      </c>
      <c r="B141"/>
      <c r="C141" s="335">
        <v>34147</v>
      </c>
      <c r="D141" s="338"/>
      <c r="E141" s="345">
        <v>0.19101079599485371</v>
      </c>
      <c r="F141" s="338"/>
      <c r="G141" s="335">
        <v>8276088532.1100454</v>
      </c>
      <c r="H141" s="338"/>
      <c r="I141" s="345">
        <v>0.22009655243567985</v>
      </c>
      <c r="J141" s="152"/>
      <c r="K141" s="152"/>
    </row>
    <row r="142" spans="1:11" ht="15" x14ac:dyDescent="0.25">
      <c r="A142" s="375" t="s">
        <v>1342</v>
      </c>
      <c r="B142"/>
      <c r="C142" s="335">
        <v>25664</v>
      </c>
      <c r="D142" s="338"/>
      <c r="E142" s="345">
        <v>0.1435587626559266</v>
      </c>
      <c r="F142" s="338"/>
      <c r="G142" s="335">
        <v>6145316909.570015</v>
      </c>
      <c r="H142" s="338"/>
      <c r="I142" s="345">
        <v>0.163430231585041</v>
      </c>
      <c r="J142" s="152"/>
      <c r="K142" s="152"/>
    </row>
    <row r="143" spans="1:11" ht="15" x14ac:dyDescent="0.25">
      <c r="A143" s="375" t="s">
        <v>1343</v>
      </c>
      <c r="B143"/>
      <c r="C143" s="335">
        <v>12337</v>
      </c>
      <c r="D143" s="338"/>
      <c r="E143" s="345">
        <v>6.9010460368070708E-2</v>
      </c>
      <c r="F143" s="338"/>
      <c r="G143" s="335">
        <v>2812859160.7499886</v>
      </c>
      <c r="H143" s="338"/>
      <c r="I143" s="345">
        <v>7.4805942609986589E-2</v>
      </c>
      <c r="J143" s="152"/>
      <c r="K143" s="152"/>
    </row>
    <row r="144" spans="1:11" ht="15" x14ac:dyDescent="0.25">
      <c r="A144" s="375" t="s">
        <v>1344</v>
      </c>
      <c r="B144"/>
      <c r="C144" s="335">
        <v>4448</v>
      </c>
      <c r="D144" s="338"/>
      <c r="E144" s="345">
        <v>2.488113218101471E-2</v>
      </c>
      <c r="F144" s="338"/>
      <c r="G144" s="335">
        <v>953580167.25999773</v>
      </c>
      <c r="H144" s="338"/>
      <c r="I144" s="345">
        <v>2.5359770677979225E-2</v>
      </c>
      <c r="J144" s="152"/>
      <c r="K144" s="152"/>
    </row>
    <row r="145" spans="1:11" ht="15" x14ac:dyDescent="0.25">
      <c r="A145" s="375" t="s">
        <v>1345</v>
      </c>
      <c r="B145"/>
      <c r="C145" s="335">
        <v>930</v>
      </c>
      <c r="D145" s="338"/>
      <c r="E145" s="345">
        <v>5.2022151367679143E-3</v>
      </c>
      <c r="F145" s="338"/>
      <c r="G145" s="335">
        <v>180389100.89000013</v>
      </c>
      <c r="H145" s="338"/>
      <c r="I145" s="345">
        <v>4.7973168784769512E-3</v>
      </c>
      <c r="J145" s="152"/>
      <c r="K145" s="152"/>
    </row>
    <row r="146" spans="1:11" ht="15" x14ac:dyDescent="0.25">
      <c r="A146" s="375" t="s">
        <v>1346</v>
      </c>
      <c r="B146"/>
      <c r="C146" s="335">
        <v>100</v>
      </c>
      <c r="D146" s="338"/>
      <c r="E146" s="345">
        <v>5.5937797169547463E-4</v>
      </c>
      <c r="F146" s="338"/>
      <c r="G146" s="335">
        <v>19171580.18</v>
      </c>
      <c r="H146" s="338"/>
      <c r="I146" s="345">
        <v>5.0985422473318986E-4</v>
      </c>
      <c r="J146" s="152"/>
      <c r="K146" s="152"/>
    </row>
    <row r="147" spans="1:11" ht="15" x14ac:dyDescent="0.25">
      <c r="A147" s="375" t="s">
        <v>1347</v>
      </c>
      <c r="B147"/>
      <c r="C147" s="335">
        <v>164</v>
      </c>
      <c r="D147" s="338"/>
      <c r="E147" s="345">
        <v>9.1737987358057839E-4</v>
      </c>
      <c r="F147" s="338"/>
      <c r="G147" s="335">
        <v>31631687.180000003</v>
      </c>
      <c r="H147" s="338"/>
      <c r="I147" s="345">
        <v>8.4122170383149305E-4</v>
      </c>
      <c r="J147" s="152"/>
      <c r="K147" s="152"/>
    </row>
    <row r="148" spans="1:11" ht="15" x14ac:dyDescent="0.25">
      <c r="A148" s="370" t="s">
        <v>92</v>
      </c>
      <c r="B148" s="19"/>
      <c r="C148" s="358">
        <v>178770</v>
      </c>
      <c r="D148" s="358"/>
      <c r="E148" s="359">
        <v>0.99999999999999989</v>
      </c>
      <c r="F148" s="358"/>
      <c r="G148" s="358">
        <v>37602081634.280106</v>
      </c>
      <c r="H148" s="358"/>
      <c r="I148" s="359">
        <v>1</v>
      </c>
      <c r="J148" s="152"/>
      <c r="K148" s="152"/>
    </row>
    <row r="149" spans="1:11" ht="15" x14ac:dyDescent="0.25">
      <c r="A149"/>
      <c r="B149"/>
      <c r="C149" s="362"/>
      <c r="D149" s="362"/>
      <c r="E149" s="362"/>
      <c r="F149" s="362"/>
      <c r="G149" s="362"/>
      <c r="H149" s="362"/>
      <c r="I149" s="362"/>
      <c r="J149" s="152"/>
      <c r="K149" s="152"/>
    </row>
    <row r="150" spans="1:11" ht="18.75" x14ac:dyDescent="0.3">
      <c r="A150" s="231" t="s">
        <v>1348</v>
      </c>
      <c r="B150" s="232"/>
      <c r="C150" s="380"/>
      <c r="D150" s="380"/>
      <c r="E150" s="380"/>
      <c r="F150" s="380"/>
      <c r="G150" s="380"/>
      <c r="H150" s="380"/>
      <c r="I150" s="380"/>
      <c r="J150" s="152"/>
      <c r="K150" s="152"/>
    </row>
    <row r="151" spans="1:11" ht="17.25" x14ac:dyDescent="0.25">
      <c r="A151" s="389"/>
      <c r="B151" s="65"/>
      <c r="C151" s="64"/>
      <c r="D151" s="64"/>
      <c r="E151" s="64"/>
      <c r="F151" s="64"/>
      <c r="G151" s="64"/>
      <c r="H151" s="64"/>
      <c r="I151" s="64"/>
      <c r="J151" s="152"/>
      <c r="K151" s="152"/>
    </row>
    <row r="152" spans="1:11" ht="15" x14ac:dyDescent="0.25">
      <c r="A152" s="353" t="s">
        <v>1349</v>
      </c>
      <c r="B152" s="65"/>
      <c r="C152" s="354" t="s">
        <v>693</v>
      </c>
      <c r="D152" s="355"/>
      <c r="E152" s="354" t="s">
        <v>1268</v>
      </c>
      <c r="F152" s="355"/>
      <c r="G152" s="354" t="s">
        <v>1269</v>
      </c>
      <c r="H152" s="355"/>
      <c r="I152" s="354" t="s">
        <v>1268</v>
      </c>
      <c r="J152" s="152"/>
      <c r="K152" s="152"/>
    </row>
    <row r="153" spans="1:11" ht="15" x14ac:dyDescent="0.25">
      <c r="A153" s="65" t="s">
        <v>1350</v>
      </c>
      <c r="B153"/>
      <c r="C153" s="335">
        <v>48214</v>
      </c>
      <c r="D153" s="338"/>
      <c r="E153" s="345">
        <v>0.26969849527325612</v>
      </c>
      <c r="F153" s="338"/>
      <c r="G153" s="335">
        <v>2883590006.340013</v>
      </c>
      <c r="H153" s="338"/>
      <c r="I153" s="345">
        <v>7.6686977981324941E-2</v>
      </c>
      <c r="J153" s="152"/>
      <c r="K153" s="152"/>
    </row>
    <row r="154" spans="1:11" ht="15" x14ac:dyDescent="0.25">
      <c r="A154" s="65" t="s">
        <v>1351</v>
      </c>
      <c r="B154"/>
      <c r="C154" s="335">
        <v>29303</v>
      </c>
      <c r="D154" s="338"/>
      <c r="E154" s="345">
        <v>0.16391452704592493</v>
      </c>
      <c r="F154" s="338"/>
      <c r="G154" s="335">
        <v>3663659685.3299823</v>
      </c>
      <c r="H154" s="338"/>
      <c r="I154" s="345">
        <v>9.7432363478249587E-2</v>
      </c>
      <c r="J154" s="152"/>
      <c r="K154" s="152"/>
    </row>
    <row r="155" spans="1:11" ht="15" x14ac:dyDescent="0.25">
      <c r="A155" s="65" t="s">
        <v>1352</v>
      </c>
      <c r="B155"/>
      <c r="C155" s="335">
        <v>26947</v>
      </c>
      <c r="D155" s="338"/>
      <c r="E155" s="345">
        <v>0.15073558203277954</v>
      </c>
      <c r="F155" s="338"/>
      <c r="G155" s="335">
        <v>4696615450.1399927</v>
      </c>
      <c r="H155" s="338"/>
      <c r="I155" s="345">
        <v>0.12490307041561007</v>
      </c>
      <c r="J155" s="152"/>
      <c r="K155" s="152"/>
    </row>
    <row r="156" spans="1:11" ht="15" x14ac:dyDescent="0.25">
      <c r="A156" s="65" t="s">
        <v>1353</v>
      </c>
      <c r="B156"/>
      <c r="C156" s="335">
        <v>21453</v>
      </c>
      <c r="D156" s="338"/>
      <c r="E156" s="345">
        <v>0.12000335626783017</v>
      </c>
      <c r="F156" s="338"/>
      <c r="G156" s="335">
        <v>4809586183.1600161</v>
      </c>
      <c r="H156" s="338"/>
      <c r="I156" s="345">
        <v>0.12790744485739719</v>
      </c>
      <c r="J156" s="152"/>
      <c r="K156" s="152"/>
    </row>
    <row r="157" spans="1:11" ht="15" x14ac:dyDescent="0.25">
      <c r="A157" s="65" t="s">
        <v>1354</v>
      </c>
      <c r="B157"/>
      <c r="C157" s="335">
        <v>16172</v>
      </c>
      <c r="D157" s="338"/>
      <c r="E157" s="345">
        <v>9.0462605582592157E-2</v>
      </c>
      <c r="F157" s="338"/>
      <c r="G157" s="335">
        <v>4424210985.8499947</v>
      </c>
      <c r="H157" s="338"/>
      <c r="I157" s="345">
        <v>0.11765867190226659</v>
      </c>
      <c r="J157" s="152"/>
      <c r="K157" s="152"/>
    </row>
    <row r="158" spans="1:11" ht="15" x14ac:dyDescent="0.25">
      <c r="A158" t="s">
        <v>1355</v>
      </c>
      <c r="B158"/>
      <c r="C158" s="335">
        <v>10686</v>
      </c>
      <c r="D158" s="338"/>
      <c r="E158" s="345">
        <v>5.977513005537842E-2</v>
      </c>
      <c r="F158" s="338"/>
      <c r="G158" s="335">
        <v>3456479536.1899991</v>
      </c>
      <c r="H158" s="338"/>
      <c r="I158" s="345">
        <v>9.1922558166005738E-2</v>
      </c>
      <c r="J158" s="152"/>
      <c r="K158" s="152"/>
    </row>
    <row r="159" spans="1:11" ht="15" x14ac:dyDescent="0.25">
      <c r="A159" t="s">
        <v>1356</v>
      </c>
      <c r="B159"/>
      <c r="C159" s="335">
        <v>7255</v>
      </c>
      <c r="D159" s="338"/>
      <c r="E159" s="345">
        <v>4.0582871846506684E-2</v>
      </c>
      <c r="F159" s="338"/>
      <c r="G159" s="335">
        <v>2708939197.5699983</v>
      </c>
      <c r="H159" s="338"/>
      <c r="I159" s="345">
        <v>7.2042266806324612E-2</v>
      </c>
      <c r="J159" s="152"/>
      <c r="K159" s="152"/>
    </row>
    <row r="160" spans="1:11" ht="15" x14ac:dyDescent="0.25">
      <c r="A160" t="s">
        <v>1357</v>
      </c>
      <c r="B160"/>
      <c r="C160" s="335">
        <v>4706</v>
      </c>
      <c r="D160" s="338"/>
      <c r="E160" s="345">
        <v>2.6324327347989035E-2</v>
      </c>
      <c r="F160" s="338"/>
      <c r="G160" s="335">
        <v>1992777886.8200026</v>
      </c>
      <c r="H160" s="338"/>
      <c r="I160" s="345">
        <v>5.2996477859972607E-2</v>
      </c>
      <c r="J160" s="152"/>
      <c r="K160" s="152"/>
    </row>
    <row r="161" spans="1:11" ht="15" x14ac:dyDescent="0.25">
      <c r="A161" t="s">
        <v>1358</v>
      </c>
      <c r="B161"/>
      <c r="C161" s="335">
        <v>3520</v>
      </c>
      <c r="D161" s="338"/>
      <c r="E161" s="345">
        <v>1.9690104603680706E-2</v>
      </c>
      <c r="F161" s="338"/>
      <c r="G161" s="335">
        <v>1666722375.170002</v>
      </c>
      <c r="H161" s="338"/>
      <c r="I161" s="345">
        <v>4.4325268781144601E-2</v>
      </c>
      <c r="J161" s="152"/>
      <c r="K161" s="152"/>
    </row>
    <row r="162" spans="1:11" ht="15" x14ac:dyDescent="0.25">
      <c r="A162" t="s">
        <v>1359</v>
      </c>
      <c r="B162"/>
      <c r="C162" s="335">
        <v>2441</v>
      </c>
      <c r="D162" s="338"/>
      <c r="E162" s="345">
        <v>1.3654416289086535E-2</v>
      </c>
      <c r="F162" s="338"/>
      <c r="G162" s="335">
        <v>1278484628.7099977</v>
      </c>
      <c r="H162" s="338"/>
      <c r="I162" s="345">
        <v>3.4000368414297176E-2</v>
      </c>
      <c r="J162" s="152"/>
      <c r="K162" s="152"/>
    </row>
    <row r="163" spans="1:11" ht="15" x14ac:dyDescent="0.25">
      <c r="A163" t="s">
        <v>1360</v>
      </c>
      <c r="B163"/>
      <c r="C163" s="335">
        <v>1996</v>
      </c>
      <c r="D163" s="338"/>
      <c r="E163" s="345">
        <v>1.1165184315041673E-2</v>
      </c>
      <c r="F163" s="338"/>
      <c r="G163" s="335">
        <v>1143864134.3599992</v>
      </c>
      <c r="H163" s="338"/>
      <c r="I163" s="345">
        <v>3.04202343233358E-2</v>
      </c>
      <c r="J163" s="152"/>
      <c r="K163" s="152"/>
    </row>
    <row r="164" spans="1:11" ht="15" x14ac:dyDescent="0.25">
      <c r="A164" t="s">
        <v>1361</v>
      </c>
      <c r="B164"/>
      <c r="C164" s="335">
        <v>1391</v>
      </c>
      <c r="D164" s="338"/>
      <c r="E164" s="345">
        <v>7.7809475862840524E-3</v>
      </c>
      <c r="F164" s="338"/>
      <c r="G164" s="335">
        <v>868119078.6299994</v>
      </c>
      <c r="H164" s="338"/>
      <c r="I164" s="345">
        <v>2.3086995211418753E-2</v>
      </c>
      <c r="J164" s="152"/>
      <c r="K164" s="152"/>
    </row>
    <row r="165" spans="1:11" ht="15" x14ac:dyDescent="0.25">
      <c r="A165" t="s">
        <v>1362</v>
      </c>
      <c r="B165"/>
      <c r="C165" s="335">
        <v>974</v>
      </c>
      <c r="D165" s="338"/>
      <c r="E165" s="345">
        <v>5.4483414443139231E-3</v>
      </c>
      <c r="F165" s="338"/>
      <c r="G165" s="335">
        <v>656161912.96000051</v>
      </c>
      <c r="H165" s="338"/>
      <c r="I165" s="345">
        <v>1.7450148620543643E-2</v>
      </c>
      <c r="J165" s="152"/>
      <c r="K165" s="152"/>
    </row>
    <row r="166" spans="1:11" ht="15" x14ac:dyDescent="0.25">
      <c r="A166" t="s">
        <v>1363</v>
      </c>
      <c r="B166"/>
      <c r="C166" s="335">
        <v>792</v>
      </c>
      <c r="D166" s="338"/>
      <c r="E166" s="345">
        <v>4.4302735358281589E-3</v>
      </c>
      <c r="F166" s="338"/>
      <c r="G166" s="335">
        <v>573667629.39999986</v>
      </c>
      <c r="H166" s="338"/>
      <c r="I166" s="345">
        <v>1.5256273176031159E-2</v>
      </c>
      <c r="J166" s="152"/>
      <c r="K166" s="152"/>
    </row>
    <row r="167" spans="1:11" ht="15" x14ac:dyDescent="0.25">
      <c r="A167" t="s">
        <v>1364</v>
      </c>
      <c r="B167"/>
      <c r="C167" s="335">
        <v>570</v>
      </c>
      <c r="D167" s="338"/>
      <c r="E167" s="345">
        <v>3.1884544386642055E-3</v>
      </c>
      <c r="F167" s="338"/>
      <c r="G167" s="335">
        <v>440916216.07999992</v>
      </c>
      <c r="H167" s="338"/>
      <c r="I167" s="345">
        <v>1.1725845935030309E-2</v>
      </c>
      <c r="J167" s="152"/>
      <c r="K167" s="152"/>
    </row>
    <row r="168" spans="1:11" ht="15" x14ac:dyDescent="0.25">
      <c r="A168" t="s">
        <v>1365</v>
      </c>
      <c r="B168"/>
      <c r="C168" s="335">
        <v>504</v>
      </c>
      <c r="D168" s="338"/>
      <c r="E168" s="345">
        <v>2.8192649773451923E-3</v>
      </c>
      <c r="F168" s="338"/>
      <c r="G168" s="335">
        <v>415472553.17000014</v>
      </c>
      <c r="H168" s="338"/>
      <c r="I168" s="345">
        <v>1.1049190233958587E-2</v>
      </c>
      <c r="J168" s="152"/>
      <c r="K168" s="152"/>
    </row>
    <row r="169" spans="1:11" ht="15" x14ac:dyDescent="0.25">
      <c r="A169" t="s">
        <v>1366</v>
      </c>
      <c r="B169"/>
      <c r="C169" s="335">
        <v>422</v>
      </c>
      <c r="D169" s="338"/>
      <c r="E169" s="345">
        <v>2.3605750405549029E-3</v>
      </c>
      <c r="F169" s="338"/>
      <c r="G169" s="335">
        <v>368293916.5799998</v>
      </c>
      <c r="H169" s="338"/>
      <c r="I169" s="345">
        <v>9.7945087232682373E-3</v>
      </c>
      <c r="J169" s="152"/>
      <c r="K169" s="152"/>
    </row>
    <row r="170" spans="1:11" ht="15" x14ac:dyDescent="0.25">
      <c r="A170" t="s">
        <v>1367</v>
      </c>
      <c r="B170"/>
      <c r="C170" s="335">
        <v>366</v>
      </c>
      <c r="D170" s="338"/>
      <c r="E170" s="345">
        <v>2.047323376405437E-3</v>
      </c>
      <c r="F170" s="338"/>
      <c r="G170" s="335">
        <v>338308250.80999994</v>
      </c>
      <c r="H170" s="338"/>
      <c r="I170" s="345">
        <v>8.9970617611121999E-3</v>
      </c>
      <c r="J170" s="152"/>
      <c r="K170" s="152"/>
    </row>
    <row r="171" spans="1:11" ht="15" x14ac:dyDescent="0.25">
      <c r="A171" t="s">
        <v>1368</v>
      </c>
      <c r="B171"/>
      <c r="C171" s="335">
        <v>241</v>
      </c>
      <c r="D171" s="338"/>
      <c r="E171" s="345">
        <v>1.348100911786094E-3</v>
      </c>
      <c r="F171" s="338"/>
      <c r="G171" s="335">
        <v>234351891.20999989</v>
      </c>
      <c r="H171" s="338"/>
      <c r="I171" s="345">
        <v>6.2324180211436112E-3</v>
      </c>
      <c r="J171" s="152"/>
      <c r="K171" s="152"/>
    </row>
    <row r="172" spans="1:11" ht="15" x14ac:dyDescent="0.25">
      <c r="A172" t="s">
        <v>1369</v>
      </c>
      <c r="B172"/>
      <c r="C172" s="335">
        <v>817</v>
      </c>
      <c r="D172" s="338"/>
      <c r="E172" s="345">
        <v>4.5701180287520274E-3</v>
      </c>
      <c r="F172" s="338"/>
      <c r="G172" s="335">
        <v>981860115.79999876</v>
      </c>
      <c r="H172" s="338"/>
      <c r="I172" s="345">
        <v>2.6111855331564526E-2</v>
      </c>
      <c r="J172" s="152"/>
      <c r="K172" s="152"/>
    </row>
    <row r="173" spans="1:11" ht="15" x14ac:dyDescent="0.25">
      <c r="A173" s="19" t="s">
        <v>92</v>
      </c>
      <c r="B173" s="19"/>
      <c r="C173" s="358">
        <v>178770</v>
      </c>
      <c r="D173" s="358"/>
      <c r="E173" s="359">
        <v>0.99999999999999989</v>
      </c>
      <c r="F173" s="358"/>
      <c r="G173" s="358">
        <v>37602081634.279999</v>
      </c>
      <c r="H173" s="358"/>
      <c r="I173" s="359">
        <v>1</v>
      </c>
      <c r="J173" s="152"/>
      <c r="K173" s="152"/>
    </row>
    <row r="174" spans="1:11" ht="15" x14ac:dyDescent="0.25">
      <c r="A174" s="19"/>
      <c r="B174" s="19"/>
      <c r="C174" s="390"/>
      <c r="D174" s="391"/>
      <c r="E174" s="392"/>
      <c r="F174" s="391"/>
      <c r="G174" s="393"/>
      <c r="H174" s="391"/>
      <c r="I174" s="392"/>
      <c r="J174" s="152"/>
      <c r="K174" s="152"/>
    </row>
    <row r="175" spans="1:11" ht="18.75" x14ac:dyDescent="0.3">
      <c r="A175" s="231" t="s">
        <v>1370</v>
      </c>
      <c r="B175" s="232"/>
      <c r="C175" s="380"/>
      <c r="D175" s="380"/>
      <c r="E175" s="380"/>
      <c r="F175" s="380"/>
      <c r="G175" s="380"/>
      <c r="H175" s="380"/>
      <c r="I175" s="380"/>
      <c r="J175" s="152"/>
      <c r="K175" s="152"/>
    </row>
    <row r="176" spans="1:11" ht="15" x14ac:dyDescent="0.25">
      <c r="A176" s="65"/>
      <c r="B176" s="65"/>
      <c r="C176" s="64"/>
      <c r="D176" s="64"/>
      <c r="E176" s="64"/>
      <c r="F176" s="64"/>
      <c r="G176" s="64"/>
      <c r="H176" s="64"/>
      <c r="I176" s="64"/>
      <c r="J176" s="152"/>
      <c r="K176" s="152"/>
    </row>
    <row r="177" spans="1:20" ht="15" x14ac:dyDescent="0.25">
      <c r="A177" s="353" t="s">
        <v>1371</v>
      </c>
      <c r="B177" s="394"/>
      <c r="C177" s="383" t="s">
        <v>693</v>
      </c>
      <c r="D177" s="384"/>
      <c r="E177" s="383" t="s">
        <v>1268</v>
      </c>
      <c r="F177" s="384"/>
      <c r="G177" s="383" t="s">
        <v>1269</v>
      </c>
      <c r="H177" s="384"/>
      <c r="I177" s="383" t="s">
        <v>1268</v>
      </c>
      <c r="J177" s="152"/>
      <c r="K177" s="152"/>
    </row>
    <row r="178" spans="1:20" ht="15" x14ac:dyDescent="0.25">
      <c r="A178" s="395" t="s">
        <v>1372</v>
      </c>
      <c r="B178" s="65"/>
      <c r="C178" s="335">
        <v>29155</v>
      </c>
      <c r="D178" s="335"/>
      <c r="E178" s="345">
        <v>0.16308664764781564</v>
      </c>
      <c r="F178" s="335"/>
      <c r="G178" s="335">
        <v>5704637164.8899813</v>
      </c>
      <c r="H178" s="335"/>
      <c r="I178" s="345">
        <v>0.15171067443482492</v>
      </c>
      <c r="J178" s="152"/>
      <c r="K178" s="152"/>
    </row>
    <row r="179" spans="1:20" ht="15" x14ac:dyDescent="0.25">
      <c r="A179" s="395" t="s">
        <v>1373</v>
      </c>
      <c r="B179" s="65"/>
      <c r="C179" s="335">
        <v>142269</v>
      </c>
      <c r="D179" s="335"/>
      <c r="E179" s="345">
        <v>0.79582144655143483</v>
      </c>
      <c r="F179" s="335"/>
      <c r="G179" s="335">
        <v>30169987229.030148</v>
      </c>
      <c r="H179" s="335"/>
      <c r="I179" s="345">
        <v>0.8023488572378803</v>
      </c>
    </row>
    <row r="180" spans="1:20" ht="15" x14ac:dyDescent="0.25">
      <c r="A180" s="395" t="s">
        <v>1374</v>
      </c>
      <c r="B180" s="65"/>
      <c r="C180" s="335">
        <v>6544</v>
      </c>
      <c r="D180" s="335"/>
      <c r="E180" s="345">
        <v>3.6605694467751859E-2</v>
      </c>
      <c r="F180" s="335"/>
      <c r="G180" s="335">
        <v>1563123484.9299972</v>
      </c>
      <c r="H180" s="335"/>
      <c r="I180" s="345">
        <v>4.157013167869323E-2</v>
      </c>
    </row>
    <row r="181" spans="1:20" ht="15" x14ac:dyDescent="0.25">
      <c r="A181" s="395" t="s">
        <v>90</v>
      </c>
      <c r="B181" s="65"/>
      <c r="C181" s="335">
        <v>802</v>
      </c>
      <c r="D181" s="335"/>
      <c r="E181" s="345">
        <v>4.4862113329977062E-3</v>
      </c>
      <c r="F181" s="335"/>
      <c r="G181" s="335">
        <v>164333755.43000007</v>
      </c>
      <c r="H181" s="335"/>
      <c r="I181" s="345">
        <v>4.3703366486015065E-3</v>
      </c>
    </row>
    <row r="182" spans="1:20" ht="15" x14ac:dyDescent="0.25">
      <c r="A182" s="396" t="s">
        <v>92</v>
      </c>
      <c r="B182" s="357"/>
      <c r="C182" s="358">
        <v>178770</v>
      </c>
      <c r="D182" s="358"/>
      <c r="E182" s="359">
        <v>1</v>
      </c>
      <c r="F182" s="358"/>
      <c r="G182" s="358">
        <v>37602081634.280128</v>
      </c>
      <c r="H182" s="358"/>
      <c r="I182" s="359">
        <v>1</v>
      </c>
    </row>
    <row r="184" spans="1:20" ht="21" x14ac:dyDescent="0.3">
      <c r="A184" s="514" t="s">
        <v>1375</v>
      </c>
      <c r="B184" s="514"/>
      <c r="C184" s="514"/>
      <c r="D184" s="232"/>
      <c r="E184" s="232"/>
      <c r="F184" s="232"/>
      <c r="G184" s="232"/>
      <c r="H184" s="232"/>
      <c r="I184" s="232"/>
      <c r="J184" s="232"/>
      <c r="K184" s="232"/>
      <c r="L184" s="232"/>
      <c r="M184" s="232"/>
      <c r="N184" s="232"/>
      <c r="O184" s="232"/>
      <c r="P184" s="232"/>
      <c r="Q184" s="232"/>
      <c r="R184" s="232"/>
      <c r="S184" s="232"/>
      <c r="T184" s="232"/>
    </row>
    <row r="185" spans="1:20" ht="18" thickBot="1" x14ac:dyDescent="0.3">
      <c r="A185" s="515" t="s">
        <v>1376</v>
      </c>
      <c r="B185" s="515"/>
      <c r="C185" s="515"/>
      <c r="D185" s="515"/>
      <c r="E185" s="515"/>
      <c r="F185" s="515"/>
      <c r="G185" s="515"/>
      <c r="H185" s="515"/>
      <c r="I185" s="515"/>
      <c r="J185" s="515"/>
      <c r="K185" s="515"/>
      <c r="L185" s="515"/>
      <c r="M185" s="515"/>
      <c r="N185" s="515"/>
      <c r="O185" s="515"/>
      <c r="P185" s="515"/>
      <c r="Q185" s="515"/>
      <c r="R185" s="515"/>
      <c r="S185" s="515"/>
      <c r="T185" s="515"/>
    </row>
    <row r="186" spans="1:20" ht="18" thickBot="1" x14ac:dyDescent="0.3">
      <c r="A186" s="397" t="s">
        <v>1276</v>
      </c>
      <c r="B186" s="398" t="s">
        <v>1377</v>
      </c>
      <c r="C186" s="397" t="s">
        <v>1323</v>
      </c>
      <c r="D186" s="397" t="s">
        <v>1324</v>
      </c>
      <c r="E186" s="397" t="s">
        <v>1325</v>
      </c>
      <c r="F186" s="397" t="s">
        <v>1326</v>
      </c>
      <c r="G186" s="397" t="s">
        <v>1327</v>
      </c>
      <c r="H186" s="397" t="s">
        <v>1328</v>
      </c>
      <c r="I186" s="397" t="s">
        <v>1329</v>
      </c>
      <c r="J186" s="397" t="s">
        <v>1330</v>
      </c>
      <c r="K186" s="397" t="s">
        <v>1331</v>
      </c>
      <c r="L186" s="397" t="s">
        <v>1332</v>
      </c>
      <c r="M186" s="397" t="s">
        <v>1333</v>
      </c>
      <c r="N186" s="397" t="s">
        <v>1334</v>
      </c>
      <c r="O186" s="397" t="s">
        <v>1335</v>
      </c>
      <c r="P186" s="397" t="s">
        <v>1439</v>
      </c>
      <c r="Q186" s="397" t="s">
        <v>1440</v>
      </c>
      <c r="R186" s="397" t="s">
        <v>1636</v>
      </c>
      <c r="S186" s="397" t="s">
        <v>92</v>
      </c>
      <c r="T186" s="402" t="s">
        <v>1444</v>
      </c>
    </row>
    <row r="187" spans="1:20" ht="15" x14ac:dyDescent="0.25">
      <c r="A187" s="399" t="s">
        <v>1277</v>
      </c>
      <c r="B187" s="400" t="s">
        <v>1378</v>
      </c>
      <c r="C187" s="401">
        <v>80292098.620000064</v>
      </c>
      <c r="D187" s="401">
        <v>56562448.030000031</v>
      </c>
      <c r="E187" s="401">
        <v>78609544.689999953</v>
      </c>
      <c r="F187" s="401">
        <v>95299566.040000007</v>
      </c>
      <c r="G187" s="401">
        <v>116662477.68000007</v>
      </c>
      <c r="H187" s="401">
        <v>148450454.70000008</v>
      </c>
      <c r="I187" s="401">
        <v>210314936.08999985</v>
      </c>
      <c r="J187" s="401">
        <v>240953503.91999999</v>
      </c>
      <c r="K187" s="401">
        <v>389674251.47000057</v>
      </c>
      <c r="L187" s="401">
        <v>482361077.14000082</v>
      </c>
      <c r="M187" s="401">
        <v>586990500.88000035</v>
      </c>
      <c r="N187" s="401">
        <v>1009244145.0100001</v>
      </c>
      <c r="O187" s="401">
        <v>1053562828.9600011</v>
      </c>
      <c r="P187" s="401">
        <v>263678428.77999997</v>
      </c>
      <c r="Q187" s="402">
        <v>1371856.53</v>
      </c>
      <c r="R187" s="402">
        <v>0</v>
      </c>
      <c r="S187" s="402">
        <v>4814028118.5400038</v>
      </c>
      <c r="T187" s="403">
        <v>0.12802557489666438</v>
      </c>
    </row>
    <row r="188" spans="1:20" ht="15" x14ac:dyDescent="0.25">
      <c r="A188" s="404" t="s">
        <v>1277</v>
      </c>
      <c r="B188" s="405" t="s">
        <v>1270</v>
      </c>
      <c r="C188" s="406">
        <v>80292098.620000064</v>
      </c>
      <c r="D188" s="406">
        <v>56428147.920000032</v>
      </c>
      <c r="E188" s="406">
        <v>78609544.689999953</v>
      </c>
      <c r="F188" s="406">
        <v>95299566.040000007</v>
      </c>
      <c r="G188" s="406">
        <v>116662477.68000007</v>
      </c>
      <c r="H188" s="406">
        <v>148450454.70000008</v>
      </c>
      <c r="I188" s="406">
        <v>210314936.08999985</v>
      </c>
      <c r="J188" s="406">
        <v>240953503.91999999</v>
      </c>
      <c r="K188" s="406">
        <v>389528255.82000059</v>
      </c>
      <c r="L188" s="406">
        <v>481447045.3500008</v>
      </c>
      <c r="M188" s="406">
        <v>586850156.75000036</v>
      </c>
      <c r="N188" s="406">
        <v>1008669465.4700001</v>
      </c>
      <c r="O188" s="406">
        <v>1052398515.2800012</v>
      </c>
      <c r="P188" s="406">
        <v>263519516.67999998</v>
      </c>
      <c r="Q188" s="407">
        <v>1371856.53</v>
      </c>
      <c r="R188" s="407">
        <v>0</v>
      </c>
      <c r="S188" s="407">
        <v>4810795541.5400038</v>
      </c>
      <c r="T188" s="408">
        <v>0.99932850890763381</v>
      </c>
    </row>
    <row r="189" spans="1:20" ht="15" x14ac:dyDescent="0.25">
      <c r="A189" s="404" t="s">
        <v>1277</v>
      </c>
      <c r="B189" s="405" t="s">
        <v>1271</v>
      </c>
      <c r="C189" s="406">
        <v>0</v>
      </c>
      <c r="D189" s="406">
        <v>66867.289999999994</v>
      </c>
      <c r="E189" s="406">
        <v>0</v>
      </c>
      <c r="F189" s="406">
        <v>0</v>
      </c>
      <c r="G189" s="406">
        <v>0</v>
      </c>
      <c r="H189" s="406">
        <v>0</v>
      </c>
      <c r="I189" s="406">
        <v>0</v>
      </c>
      <c r="J189" s="406">
        <v>0</v>
      </c>
      <c r="K189" s="406">
        <v>0</v>
      </c>
      <c r="L189" s="406">
        <v>733776.42999999993</v>
      </c>
      <c r="M189" s="406">
        <v>140344.13</v>
      </c>
      <c r="N189" s="406">
        <v>397373.76</v>
      </c>
      <c r="O189" s="406">
        <v>1022753.4</v>
      </c>
      <c r="P189" s="406">
        <v>0</v>
      </c>
      <c r="Q189" s="407">
        <v>0</v>
      </c>
      <c r="R189" s="407">
        <v>0</v>
      </c>
      <c r="S189" s="407">
        <v>2361115.0099999998</v>
      </c>
      <c r="T189" s="408">
        <v>4.9046556269722783E-4</v>
      </c>
    </row>
    <row r="190" spans="1:20" ht="15" x14ac:dyDescent="0.25">
      <c r="A190" s="404" t="s">
        <v>1277</v>
      </c>
      <c r="B190" s="405" t="s">
        <v>1272</v>
      </c>
      <c r="C190" s="406">
        <v>0</v>
      </c>
      <c r="D190" s="406">
        <v>67432.820000000007</v>
      </c>
      <c r="E190" s="406">
        <v>0</v>
      </c>
      <c r="F190" s="406">
        <v>0</v>
      </c>
      <c r="G190" s="406">
        <v>0</v>
      </c>
      <c r="H190" s="406">
        <v>0</v>
      </c>
      <c r="I190" s="406">
        <v>0</v>
      </c>
      <c r="J190" s="406">
        <v>0</v>
      </c>
      <c r="K190" s="406">
        <v>145995.65</v>
      </c>
      <c r="L190" s="406">
        <v>180255.35999999999</v>
      </c>
      <c r="M190" s="406">
        <v>0</v>
      </c>
      <c r="N190" s="406">
        <v>177305.78</v>
      </c>
      <c r="O190" s="406">
        <v>141560.28</v>
      </c>
      <c r="P190" s="406">
        <v>158912.1</v>
      </c>
      <c r="Q190" s="407">
        <v>0</v>
      </c>
      <c r="R190" s="407">
        <v>0</v>
      </c>
      <c r="S190" s="407">
        <v>871461.99</v>
      </c>
      <c r="T190" s="408">
        <v>1.8102552966896599E-4</v>
      </c>
    </row>
    <row r="191" spans="1:20" ht="15" x14ac:dyDescent="0.25">
      <c r="A191" s="404" t="s">
        <v>1277</v>
      </c>
      <c r="B191" s="405" t="s">
        <v>1273</v>
      </c>
      <c r="C191" s="406">
        <v>0</v>
      </c>
      <c r="D191" s="406">
        <v>0</v>
      </c>
      <c r="E191" s="406">
        <v>0</v>
      </c>
      <c r="F191" s="406">
        <v>0</v>
      </c>
      <c r="G191" s="406">
        <v>0</v>
      </c>
      <c r="H191" s="406">
        <v>0</v>
      </c>
      <c r="I191" s="406">
        <v>0</v>
      </c>
      <c r="J191" s="406">
        <v>0</v>
      </c>
      <c r="K191" s="406">
        <v>0</v>
      </c>
      <c r="L191" s="406">
        <v>0</v>
      </c>
      <c r="M191" s="406">
        <v>0</v>
      </c>
      <c r="N191" s="406">
        <v>0</v>
      </c>
      <c r="O191" s="406">
        <v>0</v>
      </c>
      <c r="P191" s="406">
        <v>0</v>
      </c>
      <c r="Q191" s="407">
        <v>0</v>
      </c>
      <c r="R191" s="407">
        <v>0</v>
      </c>
      <c r="S191" s="407">
        <v>0</v>
      </c>
      <c r="T191" s="408">
        <v>0</v>
      </c>
    </row>
    <row r="192" spans="1:20" ht="15.75" thickBot="1" x14ac:dyDescent="0.3">
      <c r="A192" s="404"/>
      <c r="B192" s="409" t="s">
        <v>1274</v>
      </c>
      <c r="C192" s="406">
        <v>0</v>
      </c>
      <c r="D192" s="406">
        <v>0</v>
      </c>
      <c r="E192" s="406">
        <v>0</v>
      </c>
      <c r="F192" s="406">
        <v>0</v>
      </c>
      <c r="G192" s="406">
        <v>0</v>
      </c>
      <c r="H192" s="406">
        <v>0</v>
      </c>
      <c r="I192" s="406">
        <v>0</v>
      </c>
      <c r="J192" s="406">
        <v>0</v>
      </c>
      <c r="K192" s="406">
        <v>0</v>
      </c>
      <c r="L192" s="406">
        <v>0</v>
      </c>
      <c r="M192" s="406">
        <v>0</v>
      </c>
      <c r="N192" s="406">
        <v>0</v>
      </c>
      <c r="O192" s="406">
        <v>0</v>
      </c>
      <c r="P192" s="406">
        <v>0</v>
      </c>
      <c r="Q192" s="407">
        <v>0</v>
      </c>
      <c r="R192" s="407">
        <v>0</v>
      </c>
      <c r="S192" s="407">
        <v>0</v>
      </c>
      <c r="T192" s="415">
        <v>0</v>
      </c>
    </row>
    <row r="193" spans="1:20" ht="15" x14ac:dyDescent="0.25">
      <c r="A193" s="399" t="s">
        <v>1278</v>
      </c>
      <c r="B193" s="400" t="s">
        <v>1378</v>
      </c>
      <c r="C193" s="401">
        <v>430027897.46000063</v>
      </c>
      <c r="D193" s="401">
        <v>283098107.38999999</v>
      </c>
      <c r="E193" s="401">
        <v>407792085.27999973</v>
      </c>
      <c r="F193" s="401">
        <v>556378388.63999927</v>
      </c>
      <c r="G193" s="401">
        <v>722280170.19999874</v>
      </c>
      <c r="H193" s="401">
        <v>834668729.83999991</v>
      </c>
      <c r="I193" s="401">
        <v>877723780.54000056</v>
      </c>
      <c r="J193" s="401">
        <v>685252268.2100004</v>
      </c>
      <c r="K193" s="401">
        <v>631582451.04999959</v>
      </c>
      <c r="L193" s="401">
        <v>573080763.56999946</v>
      </c>
      <c r="M193" s="401">
        <v>428393452.45000011</v>
      </c>
      <c r="N193" s="401">
        <v>232276271.04999989</v>
      </c>
      <c r="O193" s="401">
        <v>91326671.149999961</v>
      </c>
      <c r="P193" s="401">
        <v>7470714.6100000003</v>
      </c>
      <c r="Q193" s="402">
        <v>769207.42</v>
      </c>
      <c r="R193" s="402">
        <v>448096.23</v>
      </c>
      <c r="S193" s="402">
        <v>6762569055.0899973</v>
      </c>
      <c r="T193" s="403">
        <v>0.17984560325311588</v>
      </c>
    </row>
    <row r="194" spans="1:20" ht="15" x14ac:dyDescent="0.25">
      <c r="A194" s="410"/>
      <c r="B194" s="405" t="s">
        <v>1270</v>
      </c>
      <c r="C194" s="406">
        <v>430027897.46000063</v>
      </c>
      <c r="D194" s="406">
        <v>283098107.38999999</v>
      </c>
      <c r="E194" s="406">
        <v>407662606.01999974</v>
      </c>
      <c r="F194" s="406">
        <v>556261728.29999924</v>
      </c>
      <c r="G194" s="406">
        <v>722280170.19999874</v>
      </c>
      <c r="H194" s="406">
        <v>833377572.66999996</v>
      </c>
      <c r="I194" s="406">
        <v>876796968.42000055</v>
      </c>
      <c r="J194" s="406">
        <v>684967958.02000034</v>
      </c>
      <c r="K194" s="406">
        <v>631105943.71999955</v>
      </c>
      <c r="L194" s="406">
        <v>572558075.8999995</v>
      </c>
      <c r="M194" s="406">
        <v>428393452.45000011</v>
      </c>
      <c r="N194" s="406">
        <v>232276271.04999989</v>
      </c>
      <c r="O194" s="406">
        <v>91326671.149999961</v>
      </c>
      <c r="P194" s="406">
        <v>7470714.6100000003</v>
      </c>
      <c r="Q194" s="407">
        <v>769207.42</v>
      </c>
      <c r="R194" s="407">
        <v>448096.23</v>
      </c>
      <c r="S194" s="407">
        <v>6758821441.0099974</v>
      </c>
      <c r="T194" s="408">
        <v>0.99944582982451335</v>
      </c>
    </row>
    <row r="195" spans="1:20" ht="15" x14ac:dyDescent="0.25">
      <c r="A195" s="404" t="s">
        <v>1278</v>
      </c>
      <c r="B195" s="405" t="s">
        <v>1271</v>
      </c>
      <c r="C195" s="406">
        <v>0</v>
      </c>
      <c r="D195" s="406">
        <v>0</v>
      </c>
      <c r="E195" s="406">
        <v>129479.26</v>
      </c>
      <c r="F195" s="406">
        <v>116660.34</v>
      </c>
      <c r="G195" s="406">
        <v>0</v>
      </c>
      <c r="H195" s="406">
        <v>490072.9</v>
      </c>
      <c r="I195" s="406">
        <v>745422.3</v>
      </c>
      <c r="J195" s="406">
        <v>284310.19</v>
      </c>
      <c r="K195" s="406">
        <v>476507.33</v>
      </c>
      <c r="L195" s="406">
        <v>522687.67</v>
      </c>
      <c r="M195" s="406">
        <v>0</v>
      </c>
      <c r="N195" s="406">
        <v>0</v>
      </c>
      <c r="O195" s="406">
        <v>0</v>
      </c>
      <c r="P195" s="406">
        <v>0</v>
      </c>
      <c r="Q195" s="407">
        <v>0</v>
      </c>
      <c r="R195" s="407">
        <v>0</v>
      </c>
      <c r="S195" s="407">
        <v>2765139.9899999998</v>
      </c>
      <c r="T195" s="408">
        <v>4.0888898397551385E-4</v>
      </c>
    </row>
    <row r="196" spans="1:20" ht="15" x14ac:dyDescent="0.25">
      <c r="A196" s="404" t="s">
        <v>1278</v>
      </c>
      <c r="B196" s="405" t="s">
        <v>1272</v>
      </c>
      <c r="C196" s="406">
        <v>0</v>
      </c>
      <c r="D196" s="406">
        <v>0</v>
      </c>
      <c r="E196" s="406">
        <v>0</v>
      </c>
      <c r="F196" s="406">
        <v>0</v>
      </c>
      <c r="G196" s="406">
        <v>0</v>
      </c>
      <c r="H196" s="406">
        <v>801084.27</v>
      </c>
      <c r="I196" s="406">
        <v>181389.82</v>
      </c>
      <c r="J196" s="406">
        <v>0</v>
      </c>
      <c r="K196" s="406">
        <v>0</v>
      </c>
      <c r="L196" s="406">
        <v>0</v>
      </c>
      <c r="M196" s="406">
        <v>0</v>
      </c>
      <c r="N196" s="406">
        <v>0</v>
      </c>
      <c r="O196" s="406">
        <v>0</v>
      </c>
      <c r="P196" s="406">
        <v>0</v>
      </c>
      <c r="Q196" s="407">
        <v>0</v>
      </c>
      <c r="R196" s="407">
        <v>0</v>
      </c>
      <c r="S196" s="407">
        <v>982474.09000000008</v>
      </c>
      <c r="T196" s="408">
        <v>1.4528119151116381E-4</v>
      </c>
    </row>
    <row r="197" spans="1:20" ht="15" x14ac:dyDescent="0.25">
      <c r="A197" s="404" t="s">
        <v>1277</v>
      </c>
      <c r="B197" s="405" t="s">
        <v>1273</v>
      </c>
      <c r="C197" s="406">
        <v>0</v>
      </c>
      <c r="D197" s="406">
        <v>0</v>
      </c>
      <c r="E197" s="406">
        <v>0</v>
      </c>
      <c r="F197" s="406">
        <v>0</v>
      </c>
      <c r="G197" s="406">
        <v>0</v>
      </c>
      <c r="H197" s="406">
        <v>0</v>
      </c>
      <c r="I197" s="406">
        <v>0</v>
      </c>
      <c r="J197" s="406">
        <v>0</v>
      </c>
      <c r="K197" s="406">
        <v>0</v>
      </c>
      <c r="L197" s="406">
        <v>0</v>
      </c>
      <c r="M197" s="406">
        <v>0</v>
      </c>
      <c r="N197" s="406">
        <v>0</v>
      </c>
      <c r="O197" s="406">
        <v>0</v>
      </c>
      <c r="P197" s="406">
        <v>0</v>
      </c>
      <c r="Q197" s="407">
        <v>0</v>
      </c>
      <c r="R197" s="407">
        <v>0</v>
      </c>
      <c r="S197" s="407">
        <v>0</v>
      </c>
      <c r="T197" s="408">
        <v>0</v>
      </c>
    </row>
    <row r="198" spans="1:20" ht="15.75" thickBot="1" x14ac:dyDescent="0.3">
      <c r="A198" s="404"/>
      <c r="B198" s="409" t="s">
        <v>1274</v>
      </c>
      <c r="C198" s="406">
        <v>0</v>
      </c>
      <c r="D198" s="406">
        <v>0</v>
      </c>
      <c r="E198" s="406">
        <v>0</v>
      </c>
      <c r="F198" s="406">
        <v>0</v>
      </c>
      <c r="G198" s="406">
        <v>0</v>
      </c>
      <c r="H198" s="406">
        <v>0</v>
      </c>
      <c r="I198" s="406">
        <v>0</v>
      </c>
      <c r="J198" s="406">
        <v>0</v>
      </c>
      <c r="K198" s="406">
        <v>0</v>
      </c>
      <c r="L198" s="406">
        <v>0</v>
      </c>
      <c r="M198" s="406">
        <v>0</v>
      </c>
      <c r="N198" s="406">
        <v>0</v>
      </c>
      <c r="O198" s="406">
        <v>0</v>
      </c>
      <c r="P198" s="406">
        <v>0</v>
      </c>
      <c r="Q198" s="407">
        <v>0</v>
      </c>
      <c r="R198" s="407">
        <v>0</v>
      </c>
      <c r="S198" s="407">
        <v>0</v>
      </c>
      <c r="T198" s="415">
        <v>0</v>
      </c>
    </row>
    <row r="199" spans="1:20" ht="15" x14ac:dyDescent="0.25">
      <c r="A199" s="399" t="s">
        <v>1279</v>
      </c>
      <c r="B199" s="400" t="s">
        <v>1378</v>
      </c>
      <c r="C199" s="401">
        <v>8771615.8400000036</v>
      </c>
      <c r="D199" s="401">
        <v>8026450.2000000002</v>
      </c>
      <c r="E199" s="401">
        <v>9229231.4799999967</v>
      </c>
      <c r="F199" s="401">
        <v>13282690.509999998</v>
      </c>
      <c r="G199" s="401">
        <v>18021875.440000005</v>
      </c>
      <c r="H199" s="401">
        <v>22507589.109999985</v>
      </c>
      <c r="I199" s="401">
        <v>34882496.48999998</v>
      </c>
      <c r="J199" s="401">
        <v>37629910.13000001</v>
      </c>
      <c r="K199" s="401">
        <v>52056905.799999982</v>
      </c>
      <c r="L199" s="401">
        <v>63243446.340000071</v>
      </c>
      <c r="M199" s="401">
        <v>78242029.890000015</v>
      </c>
      <c r="N199" s="401">
        <v>100721962.33</v>
      </c>
      <c r="O199" s="401">
        <v>34381812.250000007</v>
      </c>
      <c r="P199" s="401">
        <v>905904.58000000007</v>
      </c>
      <c r="Q199" s="402">
        <v>613180.32000000007</v>
      </c>
      <c r="R199" s="402">
        <v>0</v>
      </c>
      <c r="S199" s="402">
        <v>482517100.70999998</v>
      </c>
      <c r="T199" s="403">
        <v>1.283219119098216E-2</v>
      </c>
    </row>
    <row r="200" spans="1:20" ht="15" x14ac:dyDescent="0.25">
      <c r="A200" s="404" t="s">
        <v>1279</v>
      </c>
      <c r="B200" s="405" t="s">
        <v>1270</v>
      </c>
      <c r="C200" s="406">
        <v>8771615.8400000036</v>
      </c>
      <c r="D200" s="406">
        <v>8026450.2000000002</v>
      </c>
      <c r="E200" s="406">
        <v>9229231.4799999967</v>
      </c>
      <c r="F200" s="406">
        <v>13282690.509999998</v>
      </c>
      <c r="G200" s="406">
        <v>18021875.440000005</v>
      </c>
      <c r="H200" s="406">
        <v>22507589.109999985</v>
      </c>
      <c r="I200" s="406">
        <v>34882496.48999998</v>
      </c>
      <c r="J200" s="406">
        <v>37629910.13000001</v>
      </c>
      <c r="K200" s="406">
        <v>52056905.799999982</v>
      </c>
      <c r="L200" s="406">
        <v>63153186.850000069</v>
      </c>
      <c r="M200" s="406">
        <v>78242029.890000015</v>
      </c>
      <c r="N200" s="406">
        <v>100721962.33</v>
      </c>
      <c r="O200" s="406">
        <v>34381812.250000007</v>
      </c>
      <c r="P200" s="406">
        <v>905904.58000000007</v>
      </c>
      <c r="Q200" s="407">
        <v>613180.32000000007</v>
      </c>
      <c r="R200" s="407">
        <v>0</v>
      </c>
      <c r="S200" s="407">
        <v>482426841.21999997</v>
      </c>
      <c r="T200" s="408">
        <v>0.9998129403292294</v>
      </c>
    </row>
    <row r="201" spans="1:20" ht="15" x14ac:dyDescent="0.25">
      <c r="A201" s="404" t="s">
        <v>1279</v>
      </c>
      <c r="B201" s="405" t="s">
        <v>1271</v>
      </c>
      <c r="C201" s="406">
        <v>0</v>
      </c>
      <c r="D201" s="406">
        <v>0</v>
      </c>
      <c r="E201" s="406">
        <v>0</v>
      </c>
      <c r="F201" s="406">
        <v>0</v>
      </c>
      <c r="G201" s="406">
        <v>0</v>
      </c>
      <c r="H201" s="406">
        <v>0</v>
      </c>
      <c r="I201" s="406">
        <v>0</v>
      </c>
      <c r="J201" s="406">
        <v>0</v>
      </c>
      <c r="K201" s="406">
        <v>0</v>
      </c>
      <c r="L201" s="406">
        <v>90259.49</v>
      </c>
      <c r="M201" s="406">
        <v>0</v>
      </c>
      <c r="N201" s="406">
        <v>0</v>
      </c>
      <c r="O201" s="406">
        <v>0</v>
      </c>
      <c r="P201" s="406">
        <v>0</v>
      </c>
      <c r="Q201" s="407">
        <v>0</v>
      </c>
      <c r="R201" s="407">
        <v>0</v>
      </c>
      <c r="S201" s="407">
        <v>90259.49</v>
      </c>
      <c r="T201" s="408">
        <v>1.8705967077060616E-4</v>
      </c>
    </row>
    <row r="202" spans="1:20" ht="15" x14ac:dyDescent="0.25">
      <c r="A202" s="404" t="s">
        <v>1279</v>
      </c>
      <c r="B202" s="405" t="s">
        <v>1272</v>
      </c>
      <c r="C202" s="406">
        <v>0</v>
      </c>
      <c r="D202" s="406">
        <v>0</v>
      </c>
      <c r="E202" s="406">
        <v>0</v>
      </c>
      <c r="F202" s="406">
        <v>0</v>
      </c>
      <c r="G202" s="406">
        <v>0</v>
      </c>
      <c r="H202" s="406">
        <v>0</v>
      </c>
      <c r="I202" s="406">
        <v>0</v>
      </c>
      <c r="J202" s="406">
        <v>0</v>
      </c>
      <c r="K202" s="406">
        <v>0</v>
      </c>
      <c r="L202" s="406">
        <v>0</v>
      </c>
      <c r="M202" s="406">
        <v>0</v>
      </c>
      <c r="N202" s="406">
        <v>0</v>
      </c>
      <c r="O202" s="406">
        <v>0</v>
      </c>
      <c r="P202" s="406">
        <v>0</v>
      </c>
      <c r="Q202" s="407">
        <v>0</v>
      </c>
      <c r="R202" s="407">
        <v>0</v>
      </c>
      <c r="S202" s="407">
        <v>0</v>
      </c>
      <c r="T202" s="408">
        <v>0</v>
      </c>
    </row>
    <row r="203" spans="1:20" ht="15" x14ac:dyDescent="0.25">
      <c r="A203" s="404" t="s">
        <v>1277</v>
      </c>
      <c r="B203" s="405" t="s">
        <v>1273</v>
      </c>
      <c r="C203" s="406">
        <v>0</v>
      </c>
      <c r="D203" s="406">
        <v>0</v>
      </c>
      <c r="E203" s="406">
        <v>0</v>
      </c>
      <c r="F203" s="406">
        <v>0</v>
      </c>
      <c r="G203" s="406">
        <v>0</v>
      </c>
      <c r="H203" s="406">
        <v>0</v>
      </c>
      <c r="I203" s="406">
        <v>0</v>
      </c>
      <c r="J203" s="406">
        <v>0</v>
      </c>
      <c r="K203" s="406">
        <v>0</v>
      </c>
      <c r="L203" s="406">
        <v>0</v>
      </c>
      <c r="M203" s="406">
        <v>0</v>
      </c>
      <c r="N203" s="406">
        <v>0</v>
      </c>
      <c r="O203" s="406">
        <v>0</v>
      </c>
      <c r="P203" s="406">
        <v>0</v>
      </c>
      <c r="Q203" s="407">
        <v>0</v>
      </c>
      <c r="R203" s="407">
        <v>0</v>
      </c>
      <c r="S203" s="407">
        <v>0</v>
      </c>
      <c r="T203" s="408">
        <v>0</v>
      </c>
    </row>
    <row r="204" spans="1:20" ht="15.75" thickBot="1" x14ac:dyDescent="0.3">
      <c r="A204" s="404"/>
      <c r="B204" s="409" t="s">
        <v>1274</v>
      </c>
      <c r="C204" s="406">
        <v>0</v>
      </c>
      <c r="D204" s="406">
        <v>0</v>
      </c>
      <c r="E204" s="406">
        <v>0</v>
      </c>
      <c r="F204" s="406">
        <v>0</v>
      </c>
      <c r="G204" s="406">
        <v>0</v>
      </c>
      <c r="H204" s="406">
        <v>0</v>
      </c>
      <c r="I204" s="406">
        <v>0</v>
      </c>
      <c r="J204" s="406">
        <v>0</v>
      </c>
      <c r="K204" s="406">
        <v>0</v>
      </c>
      <c r="L204" s="406">
        <v>0</v>
      </c>
      <c r="M204" s="406">
        <v>0</v>
      </c>
      <c r="N204" s="406">
        <v>0</v>
      </c>
      <c r="O204" s="406">
        <v>0</v>
      </c>
      <c r="P204" s="406">
        <v>0</v>
      </c>
      <c r="Q204" s="407">
        <v>0</v>
      </c>
      <c r="R204" s="407">
        <v>0</v>
      </c>
      <c r="S204" s="407">
        <v>0</v>
      </c>
      <c r="T204" s="415">
        <v>0</v>
      </c>
    </row>
    <row r="205" spans="1:20" ht="15" x14ac:dyDescent="0.25">
      <c r="A205" s="399" t="s">
        <v>1280</v>
      </c>
      <c r="B205" s="400" t="s">
        <v>1378</v>
      </c>
      <c r="C205" s="401">
        <v>10579488.590000009</v>
      </c>
      <c r="D205" s="401">
        <v>9510442.9799999967</v>
      </c>
      <c r="E205" s="401">
        <v>10000465.050000006</v>
      </c>
      <c r="F205" s="401">
        <v>12863285.660000004</v>
      </c>
      <c r="G205" s="401">
        <v>21693582.709999997</v>
      </c>
      <c r="H205" s="401">
        <v>34127581.899999999</v>
      </c>
      <c r="I205" s="401">
        <v>51285257.780000009</v>
      </c>
      <c r="J205" s="401">
        <v>80507401.989999935</v>
      </c>
      <c r="K205" s="401">
        <v>91705517.630000025</v>
      </c>
      <c r="L205" s="401">
        <v>63127979.019999988</v>
      </c>
      <c r="M205" s="401">
        <v>50777194.819999993</v>
      </c>
      <c r="N205" s="401">
        <v>15498309.610000007</v>
      </c>
      <c r="O205" s="401">
        <v>6554262.7999999989</v>
      </c>
      <c r="P205" s="401">
        <v>184079.28</v>
      </c>
      <c r="Q205" s="402">
        <v>0</v>
      </c>
      <c r="R205" s="402">
        <v>0</v>
      </c>
      <c r="S205" s="402">
        <v>458414849.81999993</v>
      </c>
      <c r="T205" s="403">
        <v>1.2191209366507125E-2</v>
      </c>
    </row>
    <row r="206" spans="1:20" ht="15" x14ac:dyDescent="0.25">
      <c r="A206" s="404" t="s">
        <v>1280</v>
      </c>
      <c r="B206" s="405" t="s">
        <v>1270</v>
      </c>
      <c r="C206" s="406">
        <v>10579488.590000009</v>
      </c>
      <c r="D206" s="406">
        <v>9510442.9799999967</v>
      </c>
      <c r="E206" s="406">
        <v>10000465.050000006</v>
      </c>
      <c r="F206" s="406">
        <v>12863285.660000004</v>
      </c>
      <c r="G206" s="406">
        <v>21608345.999999996</v>
      </c>
      <c r="H206" s="406">
        <v>34127581.899999999</v>
      </c>
      <c r="I206" s="406">
        <v>51114108.320000008</v>
      </c>
      <c r="J206" s="406">
        <v>80120840.709999934</v>
      </c>
      <c r="K206" s="406">
        <v>91611646.270000026</v>
      </c>
      <c r="L206" s="406">
        <v>63127979.019999988</v>
      </c>
      <c r="M206" s="406">
        <v>50777194.819999993</v>
      </c>
      <c r="N206" s="406">
        <v>15498309.610000007</v>
      </c>
      <c r="O206" s="406">
        <v>6554262.7999999989</v>
      </c>
      <c r="P206" s="406">
        <v>184079.28</v>
      </c>
      <c r="Q206" s="407">
        <v>0</v>
      </c>
      <c r="R206" s="407">
        <v>0</v>
      </c>
      <c r="S206" s="407">
        <v>457678031.00999993</v>
      </c>
      <c r="T206" s="408">
        <v>0.99839268119196112</v>
      </c>
    </row>
    <row r="207" spans="1:20" ht="15" x14ac:dyDescent="0.25">
      <c r="A207" s="404" t="s">
        <v>1280</v>
      </c>
      <c r="B207" s="405" t="s">
        <v>1271</v>
      </c>
      <c r="C207" s="406">
        <v>0</v>
      </c>
      <c r="D207" s="406">
        <v>0</v>
      </c>
      <c r="E207" s="406">
        <v>0</v>
      </c>
      <c r="F207" s="406">
        <v>0</v>
      </c>
      <c r="G207" s="406">
        <v>0</v>
      </c>
      <c r="H207" s="406">
        <v>0</v>
      </c>
      <c r="I207" s="406">
        <v>171149.46</v>
      </c>
      <c r="J207" s="406">
        <v>322734.76</v>
      </c>
      <c r="K207" s="406">
        <v>93871.360000000001</v>
      </c>
      <c r="L207" s="406">
        <v>0</v>
      </c>
      <c r="M207" s="406">
        <v>0</v>
      </c>
      <c r="N207" s="406">
        <v>0</v>
      </c>
      <c r="O207" s="406">
        <v>0</v>
      </c>
      <c r="P207" s="406">
        <v>0</v>
      </c>
      <c r="Q207" s="407">
        <v>0</v>
      </c>
      <c r="R207" s="407">
        <v>0</v>
      </c>
      <c r="S207" s="407">
        <v>587755.57999999996</v>
      </c>
      <c r="T207" s="408">
        <v>1.2821477756027901E-3</v>
      </c>
    </row>
    <row r="208" spans="1:20" ht="15" x14ac:dyDescent="0.25">
      <c r="A208" s="404" t="s">
        <v>1280</v>
      </c>
      <c r="B208" s="405" t="s">
        <v>1272</v>
      </c>
      <c r="C208" s="406">
        <v>0</v>
      </c>
      <c r="D208" s="406">
        <v>0</v>
      </c>
      <c r="E208" s="406">
        <v>0</v>
      </c>
      <c r="F208" s="406">
        <v>0</v>
      </c>
      <c r="G208" s="406">
        <v>85236.71</v>
      </c>
      <c r="H208" s="406">
        <v>0</v>
      </c>
      <c r="I208" s="406">
        <v>0</v>
      </c>
      <c r="J208" s="406">
        <v>63826.52</v>
      </c>
      <c r="K208" s="406">
        <v>0</v>
      </c>
      <c r="L208" s="406">
        <v>0</v>
      </c>
      <c r="M208" s="406">
        <v>0</v>
      </c>
      <c r="N208" s="406">
        <v>0</v>
      </c>
      <c r="O208" s="406">
        <v>0</v>
      </c>
      <c r="P208" s="406">
        <v>0</v>
      </c>
      <c r="Q208" s="407">
        <v>0</v>
      </c>
      <c r="R208" s="407">
        <v>0</v>
      </c>
      <c r="S208" s="407">
        <v>149063.23000000001</v>
      </c>
      <c r="T208" s="408">
        <v>3.2517103243608016E-4</v>
      </c>
    </row>
    <row r="209" spans="1:20" ht="15" x14ac:dyDescent="0.25">
      <c r="A209" s="404" t="s">
        <v>1277</v>
      </c>
      <c r="B209" s="405" t="s">
        <v>1273</v>
      </c>
      <c r="C209" s="406">
        <v>0</v>
      </c>
      <c r="D209" s="406">
        <v>0</v>
      </c>
      <c r="E209" s="406">
        <v>0</v>
      </c>
      <c r="F209" s="406">
        <v>0</v>
      </c>
      <c r="G209" s="406">
        <v>0</v>
      </c>
      <c r="H209" s="406">
        <v>0</v>
      </c>
      <c r="I209" s="406">
        <v>0</v>
      </c>
      <c r="J209" s="406">
        <v>0</v>
      </c>
      <c r="K209" s="406">
        <v>0</v>
      </c>
      <c r="L209" s="406">
        <v>0</v>
      </c>
      <c r="M209" s="406">
        <v>0</v>
      </c>
      <c r="N209" s="406">
        <v>0</v>
      </c>
      <c r="O209" s="406">
        <v>0</v>
      </c>
      <c r="P209" s="406">
        <v>0</v>
      </c>
      <c r="Q209" s="407">
        <v>0</v>
      </c>
      <c r="R209" s="407">
        <v>0</v>
      </c>
      <c r="S209" s="407">
        <v>0</v>
      </c>
      <c r="T209" s="408">
        <v>0</v>
      </c>
    </row>
    <row r="210" spans="1:20" ht="15.75" thickBot="1" x14ac:dyDescent="0.3">
      <c r="A210" s="404"/>
      <c r="B210" s="409" t="s">
        <v>1274</v>
      </c>
      <c r="C210" s="406">
        <v>0</v>
      </c>
      <c r="D210" s="406">
        <v>0</v>
      </c>
      <c r="E210" s="406">
        <v>0</v>
      </c>
      <c r="F210" s="406">
        <v>0</v>
      </c>
      <c r="G210" s="406">
        <v>0</v>
      </c>
      <c r="H210" s="406">
        <v>0</v>
      </c>
      <c r="I210" s="406">
        <v>0</v>
      </c>
      <c r="J210" s="406">
        <v>0</v>
      </c>
      <c r="K210" s="406">
        <v>0</v>
      </c>
      <c r="L210" s="406">
        <v>0</v>
      </c>
      <c r="M210" s="406">
        <v>0</v>
      </c>
      <c r="N210" s="406">
        <v>0</v>
      </c>
      <c r="O210" s="406">
        <v>0</v>
      </c>
      <c r="P210" s="406">
        <v>0</v>
      </c>
      <c r="Q210" s="407">
        <v>0</v>
      </c>
      <c r="R210" s="407">
        <v>0</v>
      </c>
      <c r="S210" s="407">
        <v>0</v>
      </c>
      <c r="T210" s="415">
        <v>0</v>
      </c>
    </row>
    <row r="211" spans="1:20" ht="15" x14ac:dyDescent="0.25">
      <c r="A211" s="399" t="s">
        <v>1281</v>
      </c>
      <c r="B211" s="400" t="s">
        <v>1378</v>
      </c>
      <c r="C211" s="401">
        <v>11679219.070000006</v>
      </c>
      <c r="D211" s="401">
        <v>8544953.4799999986</v>
      </c>
      <c r="E211" s="401">
        <v>13534775.590000002</v>
      </c>
      <c r="F211" s="401">
        <v>18445779.920000002</v>
      </c>
      <c r="G211" s="401">
        <v>31087053.79000001</v>
      </c>
      <c r="H211" s="401">
        <v>42984753.799999975</v>
      </c>
      <c r="I211" s="401">
        <v>67728516.819999963</v>
      </c>
      <c r="J211" s="401">
        <v>105603899.57999989</v>
      </c>
      <c r="K211" s="401">
        <v>146006835.07999983</v>
      </c>
      <c r="L211" s="401">
        <v>81702972.980000034</v>
      </c>
      <c r="M211" s="401">
        <v>78484284.559999973</v>
      </c>
      <c r="N211" s="401">
        <v>32315398.169999994</v>
      </c>
      <c r="O211" s="401">
        <v>27081172.069999989</v>
      </c>
      <c r="P211" s="401">
        <v>881514.85999999987</v>
      </c>
      <c r="Q211" s="402">
        <v>0</v>
      </c>
      <c r="R211" s="402">
        <v>0</v>
      </c>
      <c r="S211" s="402">
        <v>666081129.7699995</v>
      </c>
      <c r="T211" s="403">
        <v>1.7713942973911462E-2</v>
      </c>
    </row>
    <row r="212" spans="1:20" ht="15" x14ac:dyDescent="0.25">
      <c r="A212" s="404" t="s">
        <v>1281</v>
      </c>
      <c r="B212" s="405" t="s">
        <v>1270</v>
      </c>
      <c r="C212" s="406">
        <v>11679219.070000006</v>
      </c>
      <c r="D212" s="406">
        <v>8544953.4799999986</v>
      </c>
      <c r="E212" s="406">
        <v>13534775.590000002</v>
      </c>
      <c r="F212" s="406">
        <v>18445779.920000002</v>
      </c>
      <c r="G212" s="406">
        <v>31087053.79000001</v>
      </c>
      <c r="H212" s="406">
        <v>42984753.799999975</v>
      </c>
      <c r="I212" s="406">
        <v>67728516.819999963</v>
      </c>
      <c r="J212" s="406">
        <v>105016257.56999989</v>
      </c>
      <c r="K212" s="406">
        <v>146006835.07999983</v>
      </c>
      <c r="L212" s="406">
        <v>81590787.450000033</v>
      </c>
      <c r="M212" s="406">
        <v>78484284.559999973</v>
      </c>
      <c r="N212" s="406">
        <v>32315398.169999994</v>
      </c>
      <c r="O212" s="406">
        <v>27081172.069999989</v>
      </c>
      <c r="P212" s="406">
        <v>881514.85999999987</v>
      </c>
      <c r="Q212" s="407">
        <v>0</v>
      </c>
      <c r="R212" s="407">
        <v>0</v>
      </c>
      <c r="S212" s="407">
        <v>665381302.22999954</v>
      </c>
      <c r="T212" s="408">
        <v>0.99894933588609303</v>
      </c>
    </row>
    <row r="213" spans="1:20" ht="15" x14ac:dyDescent="0.25">
      <c r="A213" s="404" t="s">
        <v>1281</v>
      </c>
      <c r="B213" s="405" t="s">
        <v>1271</v>
      </c>
      <c r="C213" s="406">
        <v>0</v>
      </c>
      <c r="D213" s="406">
        <v>0</v>
      </c>
      <c r="E213" s="406">
        <v>0</v>
      </c>
      <c r="F213" s="406">
        <v>0</v>
      </c>
      <c r="G213" s="406">
        <v>0</v>
      </c>
      <c r="H213" s="406">
        <v>0</v>
      </c>
      <c r="I213" s="406">
        <v>0</v>
      </c>
      <c r="J213" s="406">
        <v>587642.01</v>
      </c>
      <c r="K213" s="406">
        <v>0</v>
      </c>
      <c r="L213" s="406">
        <v>0</v>
      </c>
      <c r="M213" s="406">
        <v>0</v>
      </c>
      <c r="N213" s="406">
        <v>0</v>
      </c>
      <c r="O213" s="406">
        <v>0</v>
      </c>
      <c r="P213" s="406">
        <v>0</v>
      </c>
      <c r="Q213" s="407">
        <v>0</v>
      </c>
      <c r="R213" s="407">
        <v>0</v>
      </c>
      <c r="S213" s="407">
        <v>587642.01</v>
      </c>
      <c r="T213" s="408">
        <v>8.822378892536937E-4</v>
      </c>
    </row>
    <row r="214" spans="1:20" ht="15" x14ac:dyDescent="0.25">
      <c r="A214" s="404" t="s">
        <v>1281</v>
      </c>
      <c r="B214" s="405" t="s">
        <v>1272</v>
      </c>
      <c r="C214" s="406">
        <v>0</v>
      </c>
      <c r="D214" s="406">
        <v>0</v>
      </c>
      <c r="E214" s="406">
        <v>0</v>
      </c>
      <c r="F214" s="406">
        <v>0</v>
      </c>
      <c r="G214" s="406">
        <v>0</v>
      </c>
      <c r="H214" s="406">
        <v>0</v>
      </c>
      <c r="I214" s="406">
        <v>0</v>
      </c>
      <c r="J214" s="406">
        <v>0</v>
      </c>
      <c r="K214" s="406">
        <v>0</v>
      </c>
      <c r="L214" s="406">
        <v>112185.53</v>
      </c>
      <c r="M214" s="406">
        <v>0</v>
      </c>
      <c r="N214" s="406">
        <v>0</v>
      </c>
      <c r="O214" s="406">
        <v>0</v>
      </c>
      <c r="P214" s="406">
        <v>0</v>
      </c>
      <c r="Q214" s="407">
        <v>0</v>
      </c>
      <c r="R214" s="407">
        <v>0</v>
      </c>
      <c r="S214" s="407">
        <v>112185.53</v>
      </c>
      <c r="T214" s="408">
        <v>1.6842622465335134E-4</v>
      </c>
    </row>
    <row r="215" spans="1:20" ht="15" x14ac:dyDescent="0.25">
      <c r="A215" s="404" t="s">
        <v>1277</v>
      </c>
      <c r="B215" s="405" t="s">
        <v>1273</v>
      </c>
      <c r="C215" s="406">
        <v>0</v>
      </c>
      <c r="D215" s="406">
        <v>0</v>
      </c>
      <c r="E215" s="406">
        <v>0</v>
      </c>
      <c r="F215" s="406">
        <v>0</v>
      </c>
      <c r="G215" s="406">
        <v>0</v>
      </c>
      <c r="H215" s="406">
        <v>0</v>
      </c>
      <c r="I215" s="406">
        <v>0</v>
      </c>
      <c r="J215" s="406">
        <v>0</v>
      </c>
      <c r="K215" s="406">
        <v>0</v>
      </c>
      <c r="L215" s="406">
        <v>0</v>
      </c>
      <c r="M215" s="406">
        <v>0</v>
      </c>
      <c r="N215" s="406">
        <v>0</v>
      </c>
      <c r="O215" s="406">
        <v>0</v>
      </c>
      <c r="P215" s="406">
        <v>0</v>
      </c>
      <c r="Q215" s="407">
        <v>0</v>
      </c>
      <c r="R215" s="407">
        <v>0</v>
      </c>
      <c r="S215" s="407">
        <v>0</v>
      </c>
      <c r="T215" s="408">
        <v>0</v>
      </c>
    </row>
    <row r="216" spans="1:20" ht="15.75" thickBot="1" x14ac:dyDescent="0.3">
      <c r="A216" s="404"/>
      <c r="B216" s="409" t="s">
        <v>1274</v>
      </c>
      <c r="C216" s="406">
        <v>0</v>
      </c>
      <c r="D216" s="406">
        <v>0</v>
      </c>
      <c r="E216" s="406">
        <v>0</v>
      </c>
      <c r="F216" s="406">
        <v>0</v>
      </c>
      <c r="G216" s="406">
        <v>0</v>
      </c>
      <c r="H216" s="406">
        <v>0</v>
      </c>
      <c r="I216" s="406">
        <v>0</v>
      </c>
      <c r="J216" s="406">
        <v>0</v>
      </c>
      <c r="K216" s="406">
        <v>0</v>
      </c>
      <c r="L216" s="406">
        <v>0</v>
      </c>
      <c r="M216" s="406">
        <v>0</v>
      </c>
      <c r="N216" s="406">
        <v>0</v>
      </c>
      <c r="O216" s="406">
        <v>0</v>
      </c>
      <c r="P216" s="406">
        <v>0</v>
      </c>
      <c r="Q216" s="407">
        <v>0</v>
      </c>
      <c r="R216" s="407">
        <v>0</v>
      </c>
      <c r="S216" s="407">
        <v>0</v>
      </c>
      <c r="T216" s="415">
        <v>0</v>
      </c>
    </row>
    <row r="217" spans="1:20" ht="15" x14ac:dyDescent="0.25">
      <c r="A217" s="399" t="s">
        <v>1282</v>
      </c>
      <c r="B217" s="400" t="s">
        <v>1378</v>
      </c>
      <c r="C217" s="401">
        <v>467218.35000000003</v>
      </c>
      <c r="D217" s="401">
        <v>218477.71000000002</v>
      </c>
      <c r="E217" s="401">
        <v>283592.58999999997</v>
      </c>
      <c r="F217" s="401">
        <v>216129.9</v>
      </c>
      <c r="G217" s="401">
        <v>194055.28</v>
      </c>
      <c r="H217" s="401">
        <v>1189385.81</v>
      </c>
      <c r="I217" s="401">
        <v>1123650.4500000002</v>
      </c>
      <c r="J217" s="401">
        <v>2171644.67</v>
      </c>
      <c r="K217" s="401">
        <v>1693956.1900000002</v>
      </c>
      <c r="L217" s="401">
        <v>1509144.6099999999</v>
      </c>
      <c r="M217" s="401">
        <v>873502.14999999991</v>
      </c>
      <c r="N217" s="401">
        <v>484194.10000000003</v>
      </c>
      <c r="O217" s="401">
        <v>242672.45</v>
      </c>
      <c r="P217" s="401">
        <v>0</v>
      </c>
      <c r="Q217" s="402">
        <v>0</v>
      </c>
      <c r="R217" s="402">
        <v>0</v>
      </c>
      <c r="S217" s="402">
        <v>10667624.26</v>
      </c>
      <c r="T217" s="403">
        <v>2.8369770492373063E-4</v>
      </c>
    </row>
    <row r="218" spans="1:20" ht="15" x14ac:dyDescent="0.25">
      <c r="A218" s="404" t="s">
        <v>1379</v>
      </c>
      <c r="B218" s="405" t="s">
        <v>1270</v>
      </c>
      <c r="C218" s="406">
        <v>467218.35000000003</v>
      </c>
      <c r="D218" s="406">
        <v>218477.71000000002</v>
      </c>
      <c r="E218" s="406">
        <v>283592.58999999997</v>
      </c>
      <c r="F218" s="406">
        <v>216129.9</v>
      </c>
      <c r="G218" s="406">
        <v>194055.28</v>
      </c>
      <c r="H218" s="406">
        <v>1189385.81</v>
      </c>
      <c r="I218" s="406">
        <v>1123650.4500000002</v>
      </c>
      <c r="J218" s="406">
        <v>2171644.67</v>
      </c>
      <c r="K218" s="406">
        <v>1693956.1900000002</v>
      </c>
      <c r="L218" s="406">
        <v>1509144.6099999999</v>
      </c>
      <c r="M218" s="406">
        <v>873502.14999999991</v>
      </c>
      <c r="N218" s="406">
        <v>484194.10000000003</v>
      </c>
      <c r="O218" s="406">
        <v>242672.45</v>
      </c>
      <c r="P218" s="406">
        <v>0</v>
      </c>
      <c r="Q218" s="407">
        <v>0</v>
      </c>
      <c r="R218" s="407">
        <v>0</v>
      </c>
      <c r="S218" s="407">
        <v>10667624.26</v>
      </c>
      <c r="T218" s="408">
        <v>1</v>
      </c>
    </row>
    <row r="219" spans="1:20" ht="15" x14ac:dyDescent="0.25">
      <c r="A219" s="404" t="s">
        <v>1379</v>
      </c>
      <c r="B219" s="405" t="s">
        <v>1271</v>
      </c>
      <c r="C219" s="406">
        <v>0</v>
      </c>
      <c r="D219" s="406">
        <v>0</v>
      </c>
      <c r="E219" s="406">
        <v>0</v>
      </c>
      <c r="F219" s="406">
        <v>0</v>
      </c>
      <c r="G219" s="406">
        <v>0</v>
      </c>
      <c r="H219" s="406">
        <v>0</v>
      </c>
      <c r="I219" s="406">
        <v>0</v>
      </c>
      <c r="J219" s="406">
        <v>0</v>
      </c>
      <c r="K219" s="406">
        <v>0</v>
      </c>
      <c r="L219" s="406">
        <v>0</v>
      </c>
      <c r="M219" s="406">
        <v>0</v>
      </c>
      <c r="N219" s="406">
        <v>0</v>
      </c>
      <c r="O219" s="406">
        <v>0</v>
      </c>
      <c r="P219" s="406">
        <v>0</v>
      </c>
      <c r="Q219" s="407">
        <v>0</v>
      </c>
      <c r="R219" s="407">
        <v>0</v>
      </c>
      <c r="S219" s="407">
        <v>0</v>
      </c>
      <c r="T219" s="408">
        <v>0</v>
      </c>
    </row>
    <row r="220" spans="1:20" ht="15" x14ac:dyDescent="0.25">
      <c r="A220" s="404" t="s">
        <v>1379</v>
      </c>
      <c r="B220" s="405" t="s">
        <v>1272</v>
      </c>
      <c r="C220" s="406">
        <v>0</v>
      </c>
      <c r="D220" s="406">
        <v>0</v>
      </c>
      <c r="E220" s="406">
        <v>0</v>
      </c>
      <c r="F220" s="406">
        <v>0</v>
      </c>
      <c r="G220" s="406">
        <v>0</v>
      </c>
      <c r="H220" s="406">
        <v>0</v>
      </c>
      <c r="I220" s="406">
        <v>0</v>
      </c>
      <c r="J220" s="406">
        <v>0</v>
      </c>
      <c r="K220" s="406">
        <v>0</v>
      </c>
      <c r="L220" s="406">
        <v>0</v>
      </c>
      <c r="M220" s="406">
        <v>0</v>
      </c>
      <c r="N220" s="406">
        <v>0</v>
      </c>
      <c r="O220" s="406">
        <v>0</v>
      </c>
      <c r="P220" s="406">
        <v>0</v>
      </c>
      <c r="Q220" s="407">
        <v>0</v>
      </c>
      <c r="R220" s="407">
        <v>0</v>
      </c>
      <c r="S220" s="407">
        <v>0</v>
      </c>
      <c r="T220" s="408">
        <v>0</v>
      </c>
    </row>
    <row r="221" spans="1:20" ht="15" x14ac:dyDescent="0.25">
      <c r="A221" s="404" t="s">
        <v>1277</v>
      </c>
      <c r="B221" s="405" t="s">
        <v>1273</v>
      </c>
      <c r="C221" s="406">
        <v>0</v>
      </c>
      <c r="D221" s="406">
        <v>0</v>
      </c>
      <c r="E221" s="406">
        <v>0</v>
      </c>
      <c r="F221" s="406">
        <v>0</v>
      </c>
      <c r="G221" s="406">
        <v>0</v>
      </c>
      <c r="H221" s="406">
        <v>0</v>
      </c>
      <c r="I221" s="406">
        <v>0</v>
      </c>
      <c r="J221" s="406">
        <v>0</v>
      </c>
      <c r="K221" s="406">
        <v>0</v>
      </c>
      <c r="L221" s="406">
        <v>0</v>
      </c>
      <c r="M221" s="406">
        <v>0</v>
      </c>
      <c r="N221" s="406">
        <v>0</v>
      </c>
      <c r="O221" s="406">
        <v>0</v>
      </c>
      <c r="P221" s="406">
        <v>0</v>
      </c>
      <c r="Q221" s="407">
        <v>0</v>
      </c>
      <c r="R221" s="407">
        <v>0</v>
      </c>
      <c r="S221" s="407">
        <v>0</v>
      </c>
      <c r="T221" s="408">
        <v>0</v>
      </c>
    </row>
    <row r="222" spans="1:20" ht="15.75" thickBot="1" x14ac:dyDescent="0.3">
      <c r="A222" s="404"/>
      <c r="B222" s="409" t="s">
        <v>1274</v>
      </c>
      <c r="C222" s="406">
        <v>0</v>
      </c>
      <c r="D222" s="406">
        <v>0</v>
      </c>
      <c r="E222" s="406">
        <v>0</v>
      </c>
      <c r="F222" s="406">
        <v>0</v>
      </c>
      <c r="G222" s="406">
        <v>0</v>
      </c>
      <c r="H222" s="406">
        <v>0</v>
      </c>
      <c r="I222" s="406">
        <v>0</v>
      </c>
      <c r="J222" s="406">
        <v>0</v>
      </c>
      <c r="K222" s="406">
        <v>0</v>
      </c>
      <c r="L222" s="406">
        <v>0</v>
      </c>
      <c r="M222" s="406">
        <v>0</v>
      </c>
      <c r="N222" s="406">
        <v>0</v>
      </c>
      <c r="O222" s="406">
        <v>0</v>
      </c>
      <c r="P222" s="406">
        <v>0</v>
      </c>
      <c r="Q222" s="407">
        <v>0</v>
      </c>
      <c r="R222" s="407">
        <v>0</v>
      </c>
      <c r="S222" s="407">
        <v>0</v>
      </c>
      <c r="T222" s="415">
        <v>0</v>
      </c>
    </row>
    <row r="223" spans="1:20" ht="15" x14ac:dyDescent="0.25">
      <c r="A223" s="399" t="s">
        <v>1283</v>
      </c>
      <c r="B223" s="400" t="s">
        <v>1378</v>
      </c>
      <c r="C223" s="401">
        <v>22014515.319999997</v>
      </c>
      <c r="D223" s="401">
        <v>16108893.600000005</v>
      </c>
      <c r="E223" s="401">
        <v>22204006.930000011</v>
      </c>
      <c r="F223" s="401">
        <v>24995482.84999999</v>
      </c>
      <c r="G223" s="401">
        <v>39961897.350000031</v>
      </c>
      <c r="H223" s="401">
        <v>54404828.379999943</v>
      </c>
      <c r="I223" s="401">
        <v>82043623.459999993</v>
      </c>
      <c r="J223" s="401">
        <v>129234333.62999988</v>
      </c>
      <c r="K223" s="401">
        <v>182705135.69999993</v>
      </c>
      <c r="L223" s="401">
        <v>108016943.13999999</v>
      </c>
      <c r="M223" s="401">
        <v>118417362.22000004</v>
      </c>
      <c r="N223" s="401">
        <v>46823172.660000026</v>
      </c>
      <c r="O223" s="401">
        <v>21869501.769999996</v>
      </c>
      <c r="P223" s="401">
        <v>881720.3899999999</v>
      </c>
      <c r="Q223" s="402">
        <v>422966.9</v>
      </c>
      <c r="R223" s="402">
        <v>0</v>
      </c>
      <c r="S223" s="402">
        <v>870104384.29999971</v>
      </c>
      <c r="T223" s="403">
        <v>2.3139792971109543E-2</v>
      </c>
    </row>
    <row r="224" spans="1:20" ht="15" x14ac:dyDescent="0.25">
      <c r="A224" s="404" t="s">
        <v>1283</v>
      </c>
      <c r="B224" s="405" t="s">
        <v>1270</v>
      </c>
      <c r="C224" s="406">
        <v>22014515.319999997</v>
      </c>
      <c r="D224" s="406">
        <v>16108893.600000005</v>
      </c>
      <c r="E224" s="406">
        <v>22204006.930000011</v>
      </c>
      <c r="F224" s="406">
        <v>24995482.84999999</v>
      </c>
      <c r="G224" s="406">
        <v>39961897.350000031</v>
      </c>
      <c r="H224" s="406">
        <v>54288046.939999945</v>
      </c>
      <c r="I224" s="406">
        <v>82043623.459999993</v>
      </c>
      <c r="J224" s="406">
        <v>129234333.62999988</v>
      </c>
      <c r="K224" s="406">
        <v>182705135.69999993</v>
      </c>
      <c r="L224" s="406">
        <v>107907776.58999999</v>
      </c>
      <c r="M224" s="406">
        <v>118417362.22000004</v>
      </c>
      <c r="N224" s="406">
        <v>46823172.660000026</v>
      </c>
      <c r="O224" s="406">
        <v>21869501.769999996</v>
      </c>
      <c r="P224" s="406">
        <v>881720.3899999999</v>
      </c>
      <c r="Q224" s="407">
        <v>422966.9</v>
      </c>
      <c r="R224" s="407">
        <v>0</v>
      </c>
      <c r="S224" s="407">
        <v>869878436.3099997</v>
      </c>
      <c r="T224" s="408">
        <v>0.99974032082348163</v>
      </c>
    </row>
    <row r="225" spans="1:20" ht="15" x14ac:dyDescent="0.25">
      <c r="A225" s="404" t="s">
        <v>1283</v>
      </c>
      <c r="B225" s="405" t="s">
        <v>1271</v>
      </c>
      <c r="C225" s="406">
        <v>0</v>
      </c>
      <c r="D225" s="406">
        <v>0</v>
      </c>
      <c r="E225" s="406">
        <v>0</v>
      </c>
      <c r="F225" s="406">
        <v>0</v>
      </c>
      <c r="G225" s="406">
        <v>0</v>
      </c>
      <c r="H225" s="406">
        <v>116781.44</v>
      </c>
      <c r="I225" s="406">
        <v>0</v>
      </c>
      <c r="J225" s="406">
        <v>0</v>
      </c>
      <c r="K225" s="406">
        <v>0</v>
      </c>
      <c r="L225" s="406">
        <v>0</v>
      </c>
      <c r="M225" s="406">
        <v>0</v>
      </c>
      <c r="N225" s="406">
        <v>0</v>
      </c>
      <c r="O225" s="406">
        <v>0</v>
      </c>
      <c r="P225" s="406">
        <v>0</v>
      </c>
      <c r="Q225" s="407">
        <v>0</v>
      </c>
      <c r="R225" s="407">
        <v>0</v>
      </c>
      <c r="S225" s="407">
        <v>116781.44</v>
      </c>
      <c r="T225" s="408">
        <v>1.3421543679951786E-4</v>
      </c>
    </row>
    <row r="226" spans="1:20" ht="15" x14ac:dyDescent="0.25">
      <c r="A226" s="404" t="s">
        <v>1283</v>
      </c>
      <c r="B226" s="405" t="s">
        <v>1272</v>
      </c>
      <c r="C226" s="406">
        <v>0</v>
      </c>
      <c r="D226" s="406">
        <v>0</v>
      </c>
      <c r="E226" s="406">
        <v>0</v>
      </c>
      <c r="F226" s="406">
        <v>0</v>
      </c>
      <c r="G226" s="406">
        <v>0</v>
      </c>
      <c r="H226" s="406">
        <v>0</v>
      </c>
      <c r="I226" s="406">
        <v>0</v>
      </c>
      <c r="J226" s="406">
        <v>0</v>
      </c>
      <c r="K226" s="406">
        <v>0</v>
      </c>
      <c r="L226" s="406">
        <v>109166.55</v>
      </c>
      <c r="M226" s="406">
        <v>0</v>
      </c>
      <c r="N226" s="406">
        <v>0</v>
      </c>
      <c r="O226" s="406">
        <v>0</v>
      </c>
      <c r="P226" s="406">
        <v>0</v>
      </c>
      <c r="Q226" s="407">
        <v>0</v>
      </c>
      <c r="R226" s="407">
        <v>0</v>
      </c>
      <c r="S226" s="407">
        <v>109166.55</v>
      </c>
      <c r="T226" s="408">
        <v>1.2546373971879783E-4</v>
      </c>
    </row>
    <row r="227" spans="1:20" ht="15" x14ac:dyDescent="0.25">
      <c r="A227" s="404" t="s">
        <v>1277</v>
      </c>
      <c r="B227" s="405" t="s">
        <v>1273</v>
      </c>
      <c r="C227" s="406">
        <v>0</v>
      </c>
      <c r="D227" s="406">
        <v>0</v>
      </c>
      <c r="E227" s="406">
        <v>0</v>
      </c>
      <c r="F227" s="406">
        <v>0</v>
      </c>
      <c r="G227" s="406">
        <v>0</v>
      </c>
      <c r="H227" s="406">
        <v>0</v>
      </c>
      <c r="I227" s="406">
        <v>0</v>
      </c>
      <c r="J227" s="406">
        <v>0</v>
      </c>
      <c r="K227" s="406">
        <v>0</v>
      </c>
      <c r="L227" s="406">
        <v>0</v>
      </c>
      <c r="M227" s="406">
        <v>0</v>
      </c>
      <c r="N227" s="406">
        <v>0</v>
      </c>
      <c r="O227" s="406">
        <v>0</v>
      </c>
      <c r="P227" s="406">
        <v>0</v>
      </c>
      <c r="Q227" s="407">
        <v>0</v>
      </c>
      <c r="R227" s="407">
        <v>0</v>
      </c>
      <c r="S227" s="407">
        <v>0</v>
      </c>
      <c r="T227" s="408">
        <v>0</v>
      </c>
    </row>
    <row r="228" spans="1:20" ht="15.75" thickBot="1" x14ac:dyDescent="0.3">
      <c r="A228" s="404"/>
      <c r="B228" s="409" t="s">
        <v>1274</v>
      </c>
      <c r="C228" s="406">
        <v>0</v>
      </c>
      <c r="D228" s="406">
        <v>0</v>
      </c>
      <c r="E228" s="406">
        <v>0</v>
      </c>
      <c r="F228" s="406">
        <v>0</v>
      </c>
      <c r="G228" s="406">
        <v>0</v>
      </c>
      <c r="H228" s="406">
        <v>0</v>
      </c>
      <c r="I228" s="406">
        <v>0</v>
      </c>
      <c r="J228" s="406">
        <v>0</v>
      </c>
      <c r="K228" s="406">
        <v>0</v>
      </c>
      <c r="L228" s="406">
        <v>0</v>
      </c>
      <c r="M228" s="406">
        <v>0</v>
      </c>
      <c r="N228" s="406">
        <v>0</v>
      </c>
      <c r="O228" s="406">
        <v>0</v>
      </c>
      <c r="P228" s="406">
        <v>0</v>
      </c>
      <c r="Q228" s="407">
        <v>0</v>
      </c>
      <c r="R228" s="407">
        <v>0</v>
      </c>
      <c r="S228" s="407">
        <v>0</v>
      </c>
      <c r="T228" s="415">
        <v>0</v>
      </c>
    </row>
    <row r="229" spans="1:20" ht="15" x14ac:dyDescent="0.25">
      <c r="A229" s="399" t="s">
        <v>1284</v>
      </c>
      <c r="B229" s="400" t="s">
        <v>1378</v>
      </c>
      <c r="C229" s="401">
        <v>0</v>
      </c>
      <c r="D229" s="401">
        <v>0</v>
      </c>
      <c r="E229" s="401">
        <v>0</v>
      </c>
      <c r="F229" s="401">
        <v>0</v>
      </c>
      <c r="G229" s="401">
        <v>0</v>
      </c>
      <c r="H229" s="401">
        <v>0</v>
      </c>
      <c r="I229" s="401">
        <v>0</v>
      </c>
      <c r="J229" s="401">
        <v>0</v>
      </c>
      <c r="K229" s="401">
        <v>0</v>
      </c>
      <c r="L229" s="401">
        <v>0</v>
      </c>
      <c r="M229" s="401">
        <v>0</v>
      </c>
      <c r="N229" s="401">
        <v>0</v>
      </c>
      <c r="O229" s="401">
        <v>0</v>
      </c>
      <c r="P229" s="401">
        <v>0</v>
      </c>
      <c r="Q229" s="402">
        <v>0</v>
      </c>
      <c r="R229" s="402">
        <v>0</v>
      </c>
      <c r="S229" s="402">
        <v>0</v>
      </c>
      <c r="T229" s="403">
        <v>0</v>
      </c>
    </row>
    <row r="230" spans="1:20" ht="15" x14ac:dyDescent="0.25">
      <c r="A230" s="404" t="s">
        <v>1284</v>
      </c>
      <c r="B230" s="405" t="s">
        <v>1270</v>
      </c>
      <c r="C230" s="406">
        <v>0</v>
      </c>
      <c r="D230" s="406">
        <v>0</v>
      </c>
      <c r="E230" s="406">
        <v>0</v>
      </c>
      <c r="F230" s="406">
        <v>0</v>
      </c>
      <c r="G230" s="406">
        <v>0</v>
      </c>
      <c r="H230" s="406">
        <v>0</v>
      </c>
      <c r="I230" s="406">
        <v>0</v>
      </c>
      <c r="J230" s="406">
        <v>0</v>
      </c>
      <c r="K230" s="406">
        <v>0</v>
      </c>
      <c r="L230" s="406">
        <v>0</v>
      </c>
      <c r="M230" s="406">
        <v>0</v>
      </c>
      <c r="N230" s="406">
        <v>0</v>
      </c>
      <c r="O230" s="406">
        <v>0</v>
      </c>
      <c r="P230" s="406">
        <v>0</v>
      </c>
      <c r="Q230" s="407">
        <v>0</v>
      </c>
      <c r="R230" s="407">
        <v>0</v>
      </c>
      <c r="S230" s="407">
        <v>0</v>
      </c>
      <c r="T230" s="408">
        <v>0</v>
      </c>
    </row>
    <row r="231" spans="1:20" ht="15" x14ac:dyDescent="0.25">
      <c r="A231" s="404" t="s">
        <v>1284</v>
      </c>
      <c r="B231" s="405" t="s">
        <v>1271</v>
      </c>
      <c r="C231" s="406">
        <v>0</v>
      </c>
      <c r="D231" s="406">
        <v>0</v>
      </c>
      <c r="E231" s="406">
        <v>0</v>
      </c>
      <c r="F231" s="406">
        <v>0</v>
      </c>
      <c r="G231" s="406">
        <v>0</v>
      </c>
      <c r="H231" s="406">
        <v>0</v>
      </c>
      <c r="I231" s="406">
        <v>0</v>
      </c>
      <c r="J231" s="406">
        <v>0</v>
      </c>
      <c r="K231" s="406">
        <v>0</v>
      </c>
      <c r="L231" s="406">
        <v>0</v>
      </c>
      <c r="M231" s="406">
        <v>0</v>
      </c>
      <c r="N231" s="406">
        <v>0</v>
      </c>
      <c r="O231" s="406">
        <v>0</v>
      </c>
      <c r="P231" s="406">
        <v>0</v>
      </c>
      <c r="Q231" s="407">
        <v>0</v>
      </c>
      <c r="R231" s="407">
        <v>0</v>
      </c>
      <c r="S231" s="407">
        <v>0</v>
      </c>
      <c r="T231" s="408">
        <v>0</v>
      </c>
    </row>
    <row r="232" spans="1:20" ht="15" x14ac:dyDescent="0.25">
      <c r="A232" s="404" t="s">
        <v>1284</v>
      </c>
      <c r="B232" s="405" t="s">
        <v>1272</v>
      </c>
      <c r="C232" s="406">
        <v>0</v>
      </c>
      <c r="D232" s="406">
        <v>0</v>
      </c>
      <c r="E232" s="406">
        <v>0</v>
      </c>
      <c r="F232" s="406">
        <v>0</v>
      </c>
      <c r="G232" s="406">
        <v>0</v>
      </c>
      <c r="H232" s="406">
        <v>0</v>
      </c>
      <c r="I232" s="406">
        <v>0</v>
      </c>
      <c r="J232" s="406">
        <v>0</v>
      </c>
      <c r="K232" s="406">
        <v>0</v>
      </c>
      <c r="L232" s="406">
        <v>0</v>
      </c>
      <c r="M232" s="406">
        <v>0</v>
      </c>
      <c r="N232" s="406">
        <v>0</v>
      </c>
      <c r="O232" s="406">
        <v>0</v>
      </c>
      <c r="P232" s="406">
        <v>0</v>
      </c>
      <c r="Q232" s="407">
        <v>0</v>
      </c>
      <c r="R232" s="407">
        <v>0</v>
      </c>
      <c r="S232" s="407">
        <v>0</v>
      </c>
      <c r="T232" s="408">
        <v>0</v>
      </c>
    </row>
    <row r="233" spans="1:20" ht="15" x14ac:dyDescent="0.25">
      <c r="A233" s="404" t="s">
        <v>1277</v>
      </c>
      <c r="B233" s="405" t="s">
        <v>1273</v>
      </c>
      <c r="C233" s="406">
        <v>0</v>
      </c>
      <c r="D233" s="406">
        <v>0</v>
      </c>
      <c r="E233" s="406">
        <v>0</v>
      </c>
      <c r="F233" s="406">
        <v>0</v>
      </c>
      <c r="G233" s="406">
        <v>0</v>
      </c>
      <c r="H233" s="406">
        <v>0</v>
      </c>
      <c r="I233" s="406">
        <v>0</v>
      </c>
      <c r="J233" s="406">
        <v>0</v>
      </c>
      <c r="K233" s="406">
        <v>0</v>
      </c>
      <c r="L233" s="406">
        <v>0</v>
      </c>
      <c r="M233" s="406">
        <v>0</v>
      </c>
      <c r="N233" s="406">
        <v>0</v>
      </c>
      <c r="O233" s="406">
        <v>0</v>
      </c>
      <c r="P233" s="406">
        <v>0</v>
      </c>
      <c r="Q233" s="407">
        <v>0</v>
      </c>
      <c r="R233" s="407">
        <v>0</v>
      </c>
      <c r="S233" s="407">
        <v>0</v>
      </c>
      <c r="T233" s="408">
        <v>0</v>
      </c>
    </row>
    <row r="234" spans="1:20" ht="15.75" thickBot="1" x14ac:dyDescent="0.3">
      <c r="A234" s="404"/>
      <c r="B234" s="409" t="s">
        <v>1274</v>
      </c>
      <c r="C234" s="406">
        <v>0</v>
      </c>
      <c r="D234" s="406">
        <v>0</v>
      </c>
      <c r="E234" s="406">
        <v>0</v>
      </c>
      <c r="F234" s="406">
        <v>0</v>
      </c>
      <c r="G234" s="406">
        <v>0</v>
      </c>
      <c r="H234" s="406">
        <v>0</v>
      </c>
      <c r="I234" s="406">
        <v>0</v>
      </c>
      <c r="J234" s="406">
        <v>0</v>
      </c>
      <c r="K234" s="406">
        <v>0</v>
      </c>
      <c r="L234" s="406">
        <v>0</v>
      </c>
      <c r="M234" s="406">
        <v>0</v>
      </c>
      <c r="N234" s="406">
        <v>0</v>
      </c>
      <c r="O234" s="406">
        <v>0</v>
      </c>
      <c r="P234" s="406">
        <v>0</v>
      </c>
      <c r="Q234" s="407">
        <v>0</v>
      </c>
      <c r="R234" s="407">
        <v>0</v>
      </c>
      <c r="S234" s="407">
        <v>0</v>
      </c>
      <c r="T234" s="415">
        <v>0</v>
      </c>
    </row>
    <row r="235" spans="1:20" ht="15" x14ac:dyDescent="0.25">
      <c r="A235" s="399" t="s">
        <v>1285</v>
      </c>
      <c r="B235" s="400" t="s">
        <v>1378</v>
      </c>
      <c r="C235" s="401">
        <v>851337525.57000196</v>
      </c>
      <c r="D235" s="401">
        <v>622573994.64999855</v>
      </c>
      <c r="E235" s="401">
        <v>822604527.7599988</v>
      </c>
      <c r="F235" s="401">
        <v>1180536593.9800031</v>
      </c>
      <c r="G235" s="401">
        <v>1513677430.2299988</v>
      </c>
      <c r="H235" s="401">
        <v>1820898337.8799937</v>
      </c>
      <c r="I235" s="401">
        <v>2070003174.6199951</v>
      </c>
      <c r="J235" s="401">
        <v>2401863677.8600054</v>
      </c>
      <c r="K235" s="401">
        <v>2499593911.3000097</v>
      </c>
      <c r="L235" s="401">
        <v>2094146366.6200027</v>
      </c>
      <c r="M235" s="401">
        <v>1742003629.5700052</v>
      </c>
      <c r="N235" s="401">
        <v>968428458.81999993</v>
      </c>
      <c r="O235" s="401">
        <v>499162592.32000041</v>
      </c>
      <c r="P235" s="401">
        <v>306582709.34999961</v>
      </c>
      <c r="Q235" s="402">
        <v>18096864.440000005</v>
      </c>
      <c r="R235" s="402">
        <v>3453377.3700000006</v>
      </c>
      <c r="S235" s="402">
        <v>19414963172.340008</v>
      </c>
      <c r="T235" s="403">
        <v>0.51632681831742855</v>
      </c>
    </row>
    <row r="236" spans="1:20" ht="15" x14ac:dyDescent="0.25">
      <c r="A236" s="404" t="s">
        <v>1285</v>
      </c>
      <c r="B236" s="405" t="s">
        <v>1270</v>
      </c>
      <c r="C236" s="406">
        <v>851200789.97000194</v>
      </c>
      <c r="D236" s="406">
        <v>622150595.53999853</v>
      </c>
      <c r="E236" s="406">
        <v>822462757.06999886</v>
      </c>
      <c r="F236" s="406">
        <v>1180536593.9800031</v>
      </c>
      <c r="G236" s="406">
        <v>1513220273.5999987</v>
      </c>
      <c r="H236" s="406">
        <v>1817776681.9899938</v>
      </c>
      <c r="I236" s="406">
        <v>2067820961.3699951</v>
      </c>
      <c r="J236" s="406">
        <v>2400080855.6700058</v>
      </c>
      <c r="K236" s="406">
        <v>2499050961.8600097</v>
      </c>
      <c r="L236" s="406">
        <v>2091123068.4900026</v>
      </c>
      <c r="M236" s="406">
        <v>1740532646.7800052</v>
      </c>
      <c r="N236" s="406">
        <v>968214423.01999998</v>
      </c>
      <c r="O236" s="406">
        <v>499162592.32000041</v>
      </c>
      <c r="P236" s="406">
        <v>306582709.34999961</v>
      </c>
      <c r="Q236" s="407">
        <v>18096864.440000005</v>
      </c>
      <c r="R236" s="407">
        <v>3453377.3700000006</v>
      </c>
      <c r="S236" s="407">
        <v>19401466152.820011</v>
      </c>
      <c r="T236" s="408">
        <v>0.99930481353993883</v>
      </c>
    </row>
    <row r="237" spans="1:20" ht="15" x14ac:dyDescent="0.25">
      <c r="A237" s="404" t="s">
        <v>1285</v>
      </c>
      <c r="B237" s="405" t="s">
        <v>1271</v>
      </c>
      <c r="C237" s="406">
        <v>136735.59999999998</v>
      </c>
      <c r="D237" s="406">
        <v>53541.9</v>
      </c>
      <c r="E237" s="406">
        <v>91861.79</v>
      </c>
      <c r="F237" s="406">
        <v>0</v>
      </c>
      <c r="G237" s="406">
        <v>457156.63</v>
      </c>
      <c r="H237" s="406">
        <v>2731150.56</v>
      </c>
      <c r="I237" s="406">
        <v>814668.95</v>
      </c>
      <c r="J237" s="406">
        <v>1505133.9700000002</v>
      </c>
      <c r="K237" s="406">
        <v>507656.3</v>
      </c>
      <c r="L237" s="406">
        <v>627942.72</v>
      </c>
      <c r="M237" s="406">
        <v>1470982.79</v>
      </c>
      <c r="N237" s="406">
        <v>214035.8</v>
      </c>
      <c r="O237" s="406">
        <v>0</v>
      </c>
      <c r="P237" s="406">
        <v>0</v>
      </c>
      <c r="Q237" s="407">
        <v>0</v>
      </c>
      <c r="R237" s="407">
        <v>0</v>
      </c>
      <c r="S237" s="407">
        <v>8610867.0100000016</v>
      </c>
      <c r="T237" s="408">
        <v>4.4351704062296033E-4</v>
      </c>
    </row>
    <row r="238" spans="1:20" ht="15" x14ac:dyDescent="0.25">
      <c r="A238" s="404" t="s">
        <v>1285</v>
      </c>
      <c r="B238" s="405" t="s">
        <v>1272</v>
      </c>
      <c r="C238" s="406">
        <v>0</v>
      </c>
      <c r="D238" s="406">
        <v>369857.21</v>
      </c>
      <c r="E238" s="406">
        <v>49908.9</v>
      </c>
      <c r="F238" s="406">
        <v>0</v>
      </c>
      <c r="G238" s="406">
        <v>0</v>
      </c>
      <c r="H238" s="406">
        <v>390505.33</v>
      </c>
      <c r="I238" s="406">
        <v>1367544.2999999998</v>
      </c>
      <c r="J238" s="406">
        <v>277688.21999999997</v>
      </c>
      <c r="K238" s="406">
        <v>35293.14</v>
      </c>
      <c r="L238" s="406">
        <v>2395355.41</v>
      </c>
      <c r="M238" s="406">
        <v>0</v>
      </c>
      <c r="N238" s="406">
        <v>0</v>
      </c>
      <c r="O238" s="406">
        <v>0</v>
      </c>
      <c r="P238" s="406">
        <v>0</v>
      </c>
      <c r="Q238" s="407">
        <v>0</v>
      </c>
      <c r="R238" s="407">
        <v>0</v>
      </c>
      <c r="S238" s="407">
        <v>4886152.51</v>
      </c>
      <c r="T238" s="408">
        <v>2.5166941943836256E-4</v>
      </c>
    </row>
    <row r="239" spans="1:20" ht="15" x14ac:dyDescent="0.25">
      <c r="A239" s="404" t="s">
        <v>1277</v>
      </c>
      <c r="B239" s="405" t="s">
        <v>1273</v>
      </c>
      <c r="C239" s="406">
        <v>0</v>
      </c>
      <c r="D239" s="406">
        <v>0</v>
      </c>
      <c r="E239" s="406">
        <v>0</v>
      </c>
      <c r="F239" s="406">
        <v>0</v>
      </c>
      <c r="G239" s="406">
        <v>0</v>
      </c>
      <c r="H239" s="406">
        <v>0</v>
      </c>
      <c r="I239" s="406">
        <v>0</v>
      </c>
      <c r="J239" s="406">
        <v>0</v>
      </c>
      <c r="K239" s="406">
        <v>0</v>
      </c>
      <c r="L239" s="406">
        <v>0</v>
      </c>
      <c r="M239" s="406">
        <v>0</v>
      </c>
      <c r="N239" s="406">
        <v>0</v>
      </c>
      <c r="O239" s="406">
        <v>0</v>
      </c>
      <c r="P239" s="406">
        <v>0</v>
      </c>
      <c r="Q239" s="407">
        <v>0</v>
      </c>
      <c r="R239" s="407">
        <v>0</v>
      </c>
      <c r="S239" s="407">
        <v>0</v>
      </c>
      <c r="T239" s="408">
        <v>0</v>
      </c>
    </row>
    <row r="240" spans="1:20" ht="15.75" thickBot="1" x14ac:dyDescent="0.3">
      <c r="A240" s="404"/>
      <c r="B240" s="409" t="s">
        <v>1274</v>
      </c>
      <c r="C240" s="406">
        <v>0</v>
      </c>
      <c r="D240" s="406">
        <v>0</v>
      </c>
      <c r="E240" s="406">
        <v>0</v>
      </c>
      <c r="F240" s="406">
        <v>0</v>
      </c>
      <c r="G240" s="406">
        <v>0</v>
      </c>
      <c r="H240" s="406">
        <v>0</v>
      </c>
      <c r="I240" s="406">
        <v>0</v>
      </c>
      <c r="J240" s="406">
        <v>0</v>
      </c>
      <c r="K240" s="406">
        <v>0</v>
      </c>
      <c r="L240" s="406">
        <v>0</v>
      </c>
      <c r="M240" s="406">
        <v>0</v>
      </c>
      <c r="N240" s="406">
        <v>0</v>
      </c>
      <c r="O240" s="406">
        <v>0</v>
      </c>
      <c r="P240" s="406">
        <v>0</v>
      </c>
      <c r="Q240" s="407">
        <v>0</v>
      </c>
      <c r="R240" s="407">
        <v>0</v>
      </c>
      <c r="S240" s="407">
        <v>0</v>
      </c>
      <c r="T240" s="415">
        <v>0</v>
      </c>
    </row>
    <row r="241" spans="1:20" ht="15" x14ac:dyDescent="0.25">
      <c r="A241" s="399" t="s">
        <v>1286</v>
      </c>
      <c r="B241" s="400" t="s">
        <v>1378</v>
      </c>
      <c r="C241" s="401">
        <v>2868203.0700000003</v>
      </c>
      <c r="D241" s="401">
        <v>2005934.7399999998</v>
      </c>
      <c r="E241" s="401">
        <v>2296683.2400000002</v>
      </c>
      <c r="F241" s="401">
        <v>3154626.6899999985</v>
      </c>
      <c r="G241" s="401">
        <v>3730761.4599999995</v>
      </c>
      <c r="H241" s="401">
        <v>7452635.3800000018</v>
      </c>
      <c r="I241" s="401">
        <v>10380418.510000005</v>
      </c>
      <c r="J241" s="401">
        <v>21165977.410000004</v>
      </c>
      <c r="K241" s="401">
        <v>20141789.079999998</v>
      </c>
      <c r="L241" s="401">
        <v>9785890.1900000013</v>
      </c>
      <c r="M241" s="401">
        <v>10702418.990000006</v>
      </c>
      <c r="N241" s="401">
        <v>4112857.76</v>
      </c>
      <c r="O241" s="401">
        <v>2187992.87</v>
      </c>
      <c r="P241" s="401">
        <v>0</v>
      </c>
      <c r="Q241" s="402">
        <v>0</v>
      </c>
      <c r="R241" s="402">
        <v>0</v>
      </c>
      <c r="S241" s="402">
        <v>99986189.39000003</v>
      </c>
      <c r="T241" s="403">
        <v>2.6590599521183807E-3</v>
      </c>
    </row>
    <row r="242" spans="1:20" ht="15" x14ac:dyDescent="0.25">
      <c r="A242" s="404" t="s">
        <v>1286</v>
      </c>
      <c r="B242" s="405" t="s">
        <v>1270</v>
      </c>
      <c r="C242" s="406">
        <v>2868203.0700000003</v>
      </c>
      <c r="D242" s="406">
        <v>2005934.7399999998</v>
      </c>
      <c r="E242" s="406">
        <v>2296683.2400000002</v>
      </c>
      <c r="F242" s="406">
        <v>3154626.6899999985</v>
      </c>
      <c r="G242" s="406">
        <v>3730761.4599999995</v>
      </c>
      <c r="H242" s="406">
        <v>7403190.3900000015</v>
      </c>
      <c r="I242" s="406">
        <v>10380418.510000005</v>
      </c>
      <c r="J242" s="406">
        <v>21025602.480000004</v>
      </c>
      <c r="K242" s="406">
        <v>20141789.079999998</v>
      </c>
      <c r="L242" s="406">
        <v>9785890.1900000013</v>
      </c>
      <c r="M242" s="406">
        <v>10702418.990000006</v>
      </c>
      <c r="N242" s="406">
        <v>4112857.76</v>
      </c>
      <c r="O242" s="406">
        <v>2187992.87</v>
      </c>
      <c r="P242" s="406">
        <v>0</v>
      </c>
      <c r="Q242" s="407">
        <v>0</v>
      </c>
      <c r="R242" s="407">
        <v>0</v>
      </c>
      <c r="S242" s="407">
        <v>99796369.470000029</v>
      </c>
      <c r="T242" s="408">
        <v>0.99810153861090156</v>
      </c>
    </row>
    <row r="243" spans="1:20" ht="15" x14ac:dyDescent="0.25">
      <c r="A243" s="404" t="s">
        <v>1286</v>
      </c>
      <c r="B243" s="405" t="s">
        <v>1271</v>
      </c>
      <c r="C243" s="406">
        <v>0</v>
      </c>
      <c r="D243" s="406">
        <v>0</v>
      </c>
      <c r="E243" s="406">
        <v>0</v>
      </c>
      <c r="F243" s="406">
        <v>0</v>
      </c>
      <c r="G243" s="406">
        <v>0</v>
      </c>
      <c r="H243" s="406">
        <v>0</v>
      </c>
      <c r="I243" s="406">
        <v>0</v>
      </c>
      <c r="J243" s="406">
        <v>140374.93</v>
      </c>
      <c r="K243" s="406">
        <v>0</v>
      </c>
      <c r="L243" s="406">
        <v>0</v>
      </c>
      <c r="M243" s="406">
        <v>0</v>
      </c>
      <c r="N243" s="406">
        <v>0</v>
      </c>
      <c r="O243" s="406">
        <v>0</v>
      </c>
      <c r="P243" s="406">
        <v>0</v>
      </c>
      <c r="Q243" s="407">
        <v>0</v>
      </c>
      <c r="R243" s="407">
        <v>0</v>
      </c>
      <c r="S243" s="407">
        <v>140374.93</v>
      </c>
      <c r="T243" s="408">
        <v>1.4039431931190227E-3</v>
      </c>
    </row>
    <row r="244" spans="1:20" ht="15" x14ac:dyDescent="0.25">
      <c r="A244" s="404" t="s">
        <v>1286</v>
      </c>
      <c r="B244" s="405" t="s">
        <v>1272</v>
      </c>
      <c r="C244" s="406">
        <v>0</v>
      </c>
      <c r="D244" s="406">
        <v>0</v>
      </c>
      <c r="E244" s="406">
        <v>0</v>
      </c>
      <c r="F244" s="406">
        <v>0</v>
      </c>
      <c r="G244" s="406">
        <v>0</v>
      </c>
      <c r="H244" s="406">
        <v>49444.99</v>
      </c>
      <c r="I244" s="406">
        <v>0</v>
      </c>
      <c r="J244" s="406">
        <v>0</v>
      </c>
      <c r="K244" s="406">
        <v>0</v>
      </c>
      <c r="L244" s="406">
        <v>0</v>
      </c>
      <c r="M244" s="406">
        <v>0</v>
      </c>
      <c r="N244" s="406">
        <v>0</v>
      </c>
      <c r="O244" s="406">
        <v>0</v>
      </c>
      <c r="P244" s="406">
        <v>0</v>
      </c>
      <c r="Q244" s="407">
        <v>0</v>
      </c>
      <c r="R244" s="407">
        <v>0</v>
      </c>
      <c r="S244" s="407">
        <v>49444.99</v>
      </c>
      <c r="T244" s="408">
        <v>4.9451819597942561E-4</v>
      </c>
    </row>
    <row r="245" spans="1:20" ht="15" x14ac:dyDescent="0.25">
      <c r="A245" s="404" t="s">
        <v>1277</v>
      </c>
      <c r="B245" s="405" t="s">
        <v>1273</v>
      </c>
      <c r="C245" s="406">
        <v>0</v>
      </c>
      <c r="D245" s="406">
        <v>0</v>
      </c>
      <c r="E245" s="406">
        <v>0</v>
      </c>
      <c r="F245" s="406">
        <v>0</v>
      </c>
      <c r="G245" s="406">
        <v>0</v>
      </c>
      <c r="H245" s="406">
        <v>0</v>
      </c>
      <c r="I245" s="406">
        <v>0</v>
      </c>
      <c r="J245" s="406">
        <v>0</v>
      </c>
      <c r="K245" s="406">
        <v>0</v>
      </c>
      <c r="L245" s="406">
        <v>0</v>
      </c>
      <c r="M245" s="406">
        <v>0</v>
      </c>
      <c r="N245" s="406">
        <v>0</v>
      </c>
      <c r="O245" s="406">
        <v>0</v>
      </c>
      <c r="P245" s="406">
        <v>0</v>
      </c>
      <c r="Q245" s="407">
        <v>0</v>
      </c>
      <c r="R245" s="407">
        <v>0</v>
      </c>
      <c r="S245" s="407">
        <v>0</v>
      </c>
      <c r="T245" s="408">
        <v>0</v>
      </c>
    </row>
    <row r="246" spans="1:20" ht="15.75" thickBot="1" x14ac:dyDescent="0.3">
      <c r="A246" s="404"/>
      <c r="B246" s="409" t="s">
        <v>1274</v>
      </c>
      <c r="C246" s="406">
        <v>0</v>
      </c>
      <c r="D246" s="406">
        <v>0</v>
      </c>
      <c r="E246" s="406">
        <v>0</v>
      </c>
      <c r="F246" s="406">
        <v>0</v>
      </c>
      <c r="G246" s="406">
        <v>0</v>
      </c>
      <c r="H246" s="406">
        <v>0</v>
      </c>
      <c r="I246" s="406">
        <v>0</v>
      </c>
      <c r="J246" s="406">
        <v>0</v>
      </c>
      <c r="K246" s="406">
        <v>0</v>
      </c>
      <c r="L246" s="406">
        <v>0</v>
      </c>
      <c r="M246" s="406">
        <v>0</v>
      </c>
      <c r="N246" s="406">
        <v>0</v>
      </c>
      <c r="O246" s="406">
        <v>0</v>
      </c>
      <c r="P246" s="406">
        <v>0</v>
      </c>
      <c r="Q246" s="407">
        <v>0</v>
      </c>
      <c r="R246" s="407">
        <v>0</v>
      </c>
      <c r="S246" s="407">
        <v>0</v>
      </c>
      <c r="T246" s="415">
        <v>0</v>
      </c>
    </row>
    <row r="247" spans="1:20" ht="15" x14ac:dyDescent="0.25">
      <c r="A247" s="411" t="s">
        <v>1287</v>
      </c>
      <c r="B247" s="400" t="s">
        <v>1378</v>
      </c>
      <c r="C247" s="401">
        <v>70319085.149999931</v>
      </c>
      <c r="D247" s="401">
        <v>48327583.180000082</v>
      </c>
      <c r="E247" s="401">
        <v>64291062.060000025</v>
      </c>
      <c r="F247" s="401">
        <v>88775529.129999995</v>
      </c>
      <c r="G247" s="401">
        <v>116426907.8099999</v>
      </c>
      <c r="H247" s="401">
        <v>137840829.41999999</v>
      </c>
      <c r="I247" s="401">
        <v>181847712.25999984</v>
      </c>
      <c r="J247" s="401">
        <v>238382449.48000002</v>
      </c>
      <c r="K247" s="401">
        <v>286295457.41999978</v>
      </c>
      <c r="L247" s="401">
        <v>366129304.58000052</v>
      </c>
      <c r="M247" s="401">
        <v>483900516.92000026</v>
      </c>
      <c r="N247" s="401">
        <v>650573112.37000024</v>
      </c>
      <c r="O247" s="401">
        <v>227224897.36999968</v>
      </c>
      <c r="P247" s="401">
        <v>10567553.119999999</v>
      </c>
      <c r="Q247" s="402">
        <v>2355917.31</v>
      </c>
      <c r="R247" s="402">
        <v>453056.45000000007</v>
      </c>
      <c r="S247" s="402">
        <v>2973710974.0300002</v>
      </c>
      <c r="T247" s="403">
        <v>7.9083679540736154E-2</v>
      </c>
    </row>
    <row r="248" spans="1:20" ht="15" x14ac:dyDescent="0.25">
      <c r="A248" s="404" t="s">
        <v>1287</v>
      </c>
      <c r="B248" s="405" t="s">
        <v>1270</v>
      </c>
      <c r="C248" s="406">
        <v>70316485.809999928</v>
      </c>
      <c r="D248" s="406">
        <v>48327583.180000082</v>
      </c>
      <c r="E248" s="406">
        <v>64194041.590000026</v>
      </c>
      <c r="F248" s="406">
        <v>88775529.129999995</v>
      </c>
      <c r="G248" s="406">
        <v>116426907.8099999</v>
      </c>
      <c r="H248" s="406">
        <v>137840829.41999999</v>
      </c>
      <c r="I248" s="406">
        <v>181847712.25999984</v>
      </c>
      <c r="J248" s="406">
        <v>238108594.55000001</v>
      </c>
      <c r="K248" s="406">
        <v>286295457.41999978</v>
      </c>
      <c r="L248" s="406">
        <v>364760945.88000053</v>
      </c>
      <c r="M248" s="406">
        <v>482923546.63000023</v>
      </c>
      <c r="N248" s="406">
        <v>650075483.28000033</v>
      </c>
      <c r="O248" s="406">
        <v>227224897.36999968</v>
      </c>
      <c r="P248" s="406">
        <v>10567553.119999999</v>
      </c>
      <c r="Q248" s="407">
        <v>2355917.31</v>
      </c>
      <c r="R248" s="407">
        <v>453056.45000000007</v>
      </c>
      <c r="S248" s="407">
        <v>2970494541.21</v>
      </c>
      <c r="T248" s="408">
        <v>0.99891837745897638</v>
      </c>
    </row>
    <row r="249" spans="1:20" ht="15" x14ac:dyDescent="0.25">
      <c r="A249" s="404" t="s">
        <v>1287</v>
      </c>
      <c r="B249" s="405" t="s">
        <v>1271</v>
      </c>
      <c r="C249" s="406">
        <v>2599.34</v>
      </c>
      <c r="D249" s="406">
        <v>0</v>
      </c>
      <c r="E249" s="406">
        <v>97020.47</v>
      </c>
      <c r="F249" s="406">
        <v>0</v>
      </c>
      <c r="G249" s="406">
        <v>0</v>
      </c>
      <c r="H249" s="406">
        <v>0</v>
      </c>
      <c r="I249" s="406">
        <v>0</v>
      </c>
      <c r="J249" s="406">
        <v>213245.19</v>
      </c>
      <c r="K249" s="406">
        <v>0</v>
      </c>
      <c r="L249" s="406">
        <v>1239713.5900000001</v>
      </c>
      <c r="M249" s="406">
        <v>976970.28999999992</v>
      </c>
      <c r="N249" s="406">
        <v>200984.68</v>
      </c>
      <c r="O249" s="406">
        <v>0</v>
      </c>
      <c r="P249" s="406">
        <v>0</v>
      </c>
      <c r="Q249" s="407">
        <v>0</v>
      </c>
      <c r="R249" s="407">
        <v>0</v>
      </c>
      <c r="S249" s="407">
        <v>2730533.56</v>
      </c>
      <c r="T249" s="408">
        <v>9.1822426047665157E-4</v>
      </c>
    </row>
    <row r="250" spans="1:20" ht="15" x14ac:dyDescent="0.25">
      <c r="A250" s="404" t="s">
        <v>1287</v>
      </c>
      <c r="B250" s="405" t="s">
        <v>1272</v>
      </c>
      <c r="C250" s="406">
        <v>0</v>
      </c>
      <c r="D250" s="406">
        <v>0</v>
      </c>
      <c r="E250" s="406">
        <v>0</v>
      </c>
      <c r="F250" s="406">
        <v>0</v>
      </c>
      <c r="G250" s="406">
        <v>0</v>
      </c>
      <c r="H250" s="406">
        <v>0</v>
      </c>
      <c r="I250" s="406">
        <v>0</v>
      </c>
      <c r="J250" s="406">
        <v>60609.74</v>
      </c>
      <c r="K250" s="406">
        <v>0</v>
      </c>
      <c r="L250" s="406">
        <v>128645.11</v>
      </c>
      <c r="M250" s="406">
        <v>0</v>
      </c>
      <c r="N250" s="406">
        <v>296644.40999999997</v>
      </c>
      <c r="O250" s="406">
        <v>0</v>
      </c>
      <c r="P250" s="406">
        <v>0</v>
      </c>
      <c r="Q250" s="407">
        <v>0</v>
      </c>
      <c r="R250" s="407">
        <v>0</v>
      </c>
      <c r="S250" s="407">
        <v>485899.26</v>
      </c>
      <c r="T250" s="408">
        <v>1.6339828054691709E-4</v>
      </c>
    </row>
    <row r="251" spans="1:20" ht="15" x14ac:dyDescent="0.25">
      <c r="A251" s="404" t="s">
        <v>1277</v>
      </c>
      <c r="B251" s="405" t="s">
        <v>1273</v>
      </c>
      <c r="C251" s="406">
        <v>0</v>
      </c>
      <c r="D251" s="406">
        <v>0</v>
      </c>
      <c r="E251" s="406">
        <v>0</v>
      </c>
      <c r="F251" s="406">
        <v>0</v>
      </c>
      <c r="G251" s="406">
        <v>0</v>
      </c>
      <c r="H251" s="406">
        <v>0</v>
      </c>
      <c r="I251" s="406">
        <v>0</v>
      </c>
      <c r="J251" s="406">
        <v>0</v>
      </c>
      <c r="K251" s="406">
        <v>0</v>
      </c>
      <c r="L251" s="406">
        <v>0</v>
      </c>
      <c r="M251" s="406">
        <v>0</v>
      </c>
      <c r="N251" s="406">
        <v>0</v>
      </c>
      <c r="O251" s="406">
        <v>0</v>
      </c>
      <c r="P251" s="406">
        <v>0</v>
      </c>
      <c r="Q251" s="407">
        <v>0</v>
      </c>
      <c r="R251" s="407">
        <v>0</v>
      </c>
      <c r="S251" s="407">
        <v>0</v>
      </c>
      <c r="T251" s="408">
        <v>0</v>
      </c>
    </row>
    <row r="252" spans="1:20" ht="15.75" thickBot="1" x14ac:dyDescent="0.3">
      <c r="A252" s="404"/>
      <c r="B252" s="409" t="s">
        <v>1274</v>
      </c>
      <c r="C252" s="406">
        <v>0</v>
      </c>
      <c r="D252" s="406">
        <v>0</v>
      </c>
      <c r="E252" s="406">
        <v>0</v>
      </c>
      <c r="F252" s="406">
        <v>0</v>
      </c>
      <c r="G252" s="406">
        <v>0</v>
      </c>
      <c r="H252" s="406">
        <v>0</v>
      </c>
      <c r="I252" s="406">
        <v>0</v>
      </c>
      <c r="J252" s="406">
        <v>0</v>
      </c>
      <c r="K252" s="406">
        <v>0</v>
      </c>
      <c r="L252" s="406">
        <v>0</v>
      </c>
      <c r="M252" s="406">
        <v>0</v>
      </c>
      <c r="N252" s="406">
        <v>0</v>
      </c>
      <c r="O252" s="406">
        <v>0</v>
      </c>
      <c r="P252" s="406">
        <v>0</v>
      </c>
      <c r="Q252" s="407">
        <v>0</v>
      </c>
      <c r="R252" s="407">
        <v>0</v>
      </c>
      <c r="S252" s="407">
        <v>0</v>
      </c>
      <c r="T252" s="415">
        <v>0</v>
      </c>
    </row>
    <row r="253" spans="1:20" ht="15" x14ac:dyDescent="0.25">
      <c r="A253" s="399" t="s">
        <v>1288</v>
      </c>
      <c r="B253" s="400" t="s">
        <v>1378</v>
      </c>
      <c r="C253" s="401">
        <v>18111735.040000003</v>
      </c>
      <c r="D253" s="401">
        <v>15515650.89000001</v>
      </c>
      <c r="E253" s="401">
        <v>21199637.979999989</v>
      </c>
      <c r="F253" s="401">
        <v>28431857.660000019</v>
      </c>
      <c r="G253" s="401">
        <v>42993447.75999999</v>
      </c>
      <c r="H253" s="401">
        <v>56591551.380000018</v>
      </c>
      <c r="I253" s="401">
        <v>96602678.479999915</v>
      </c>
      <c r="J253" s="401">
        <v>144944202.72999987</v>
      </c>
      <c r="K253" s="401">
        <v>236595795.1799998</v>
      </c>
      <c r="L253" s="401">
        <v>148105339.41000003</v>
      </c>
      <c r="M253" s="401">
        <v>120546084.31000002</v>
      </c>
      <c r="N253" s="401">
        <v>40957814.29999999</v>
      </c>
      <c r="O253" s="401">
        <v>16515253.079999998</v>
      </c>
      <c r="P253" s="401">
        <v>478391.71</v>
      </c>
      <c r="Q253" s="402">
        <v>0</v>
      </c>
      <c r="R253" s="402">
        <v>0</v>
      </c>
      <c r="S253" s="402">
        <v>987589439.90999985</v>
      </c>
      <c r="T253" s="403">
        <v>2.6264222537341182E-2</v>
      </c>
    </row>
    <row r="254" spans="1:20" ht="15" x14ac:dyDescent="0.25">
      <c r="A254" s="404" t="s">
        <v>1288</v>
      </c>
      <c r="B254" s="405" t="s">
        <v>1270</v>
      </c>
      <c r="C254" s="406">
        <v>18111735.040000003</v>
      </c>
      <c r="D254" s="406">
        <v>15515650.89000001</v>
      </c>
      <c r="E254" s="406">
        <v>21124766.449999988</v>
      </c>
      <c r="F254" s="406">
        <v>28431857.660000019</v>
      </c>
      <c r="G254" s="406">
        <v>42903605.959999993</v>
      </c>
      <c r="H254" s="406">
        <v>56486230.01000002</v>
      </c>
      <c r="I254" s="406">
        <v>96382901.73999992</v>
      </c>
      <c r="J254" s="406">
        <v>144733716.84999987</v>
      </c>
      <c r="K254" s="406">
        <v>236280108.50999981</v>
      </c>
      <c r="L254" s="406">
        <v>146387714.16000003</v>
      </c>
      <c r="M254" s="406">
        <v>120546084.31000002</v>
      </c>
      <c r="N254" s="406">
        <v>40957814.29999999</v>
      </c>
      <c r="O254" s="406">
        <v>16515253.079999998</v>
      </c>
      <c r="P254" s="406">
        <v>478391.71</v>
      </c>
      <c r="Q254" s="407">
        <v>0</v>
      </c>
      <c r="R254" s="407">
        <v>0</v>
      </c>
      <c r="S254" s="407">
        <v>984855830.66999984</v>
      </c>
      <c r="T254" s="408">
        <v>0.99723203881134137</v>
      </c>
    </row>
    <row r="255" spans="1:20" ht="15" x14ac:dyDescent="0.25">
      <c r="A255" s="404" t="s">
        <v>1288</v>
      </c>
      <c r="B255" s="405" t="s">
        <v>1271</v>
      </c>
      <c r="C255" s="406">
        <v>0</v>
      </c>
      <c r="D255" s="406">
        <v>0</v>
      </c>
      <c r="E255" s="406">
        <v>74871.53</v>
      </c>
      <c r="F255" s="406">
        <v>0</v>
      </c>
      <c r="G255" s="406">
        <v>89841.8</v>
      </c>
      <c r="H255" s="406">
        <v>105321.37</v>
      </c>
      <c r="I255" s="406">
        <v>219776.74</v>
      </c>
      <c r="J255" s="406">
        <v>210485.88</v>
      </c>
      <c r="K255" s="406">
        <v>315686.67</v>
      </c>
      <c r="L255" s="406">
        <v>595450.03</v>
      </c>
      <c r="M255" s="406">
        <v>0</v>
      </c>
      <c r="N255" s="406">
        <v>0</v>
      </c>
      <c r="O255" s="406">
        <v>0</v>
      </c>
      <c r="P255" s="406">
        <v>0</v>
      </c>
      <c r="Q255" s="407">
        <v>0</v>
      </c>
      <c r="R255" s="407">
        <v>0</v>
      </c>
      <c r="S255" s="407">
        <v>1611434.02</v>
      </c>
      <c r="T255" s="408">
        <v>1.6316841339928177E-3</v>
      </c>
    </row>
    <row r="256" spans="1:20" ht="15" x14ac:dyDescent="0.25">
      <c r="A256" s="404" t="s">
        <v>1288</v>
      </c>
      <c r="B256" s="405" t="s">
        <v>1272</v>
      </c>
      <c r="C256" s="406">
        <v>0</v>
      </c>
      <c r="D256" s="406">
        <v>0</v>
      </c>
      <c r="E256" s="406">
        <v>0</v>
      </c>
      <c r="F256" s="406">
        <v>0</v>
      </c>
      <c r="G256" s="406">
        <v>0</v>
      </c>
      <c r="H256" s="406">
        <v>0</v>
      </c>
      <c r="I256" s="406">
        <v>0</v>
      </c>
      <c r="J256" s="406">
        <v>0</v>
      </c>
      <c r="K256" s="406">
        <v>0</v>
      </c>
      <c r="L256" s="406">
        <v>1122175.22</v>
      </c>
      <c r="M256" s="406">
        <v>0</v>
      </c>
      <c r="N256" s="406">
        <v>0</v>
      </c>
      <c r="O256" s="406">
        <v>0</v>
      </c>
      <c r="P256" s="406">
        <v>0</v>
      </c>
      <c r="Q256" s="407">
        <v>0</v>
      </c>
      <c r="R256" s="407">
        <v>0</v>
      </c>
      <c r="S256" s="407">
        <v>1122175.22</v>
      </c>
      <c r="T256" s="408">
        <v>1.1362770546658185E-3</v>
      </c>
    </row>
    <row r="257" spans="1:20" ht="15" x14ac:dyDescent="0.25">
      <c r="A257" s="404" t="s">
        <v>1277</v>
      </c>
      <c r="B257" s="405" t="s">
        <v>1273</v>
      </c>
      <c r="C257" s="406">
        <v>0</v>
      </c>
      <c r="D257" s="406">
        <v>0</v>
      </c>
      <c r="E257" s="406">
        <v>0</v>
      </c>
      <c r="F257" s="406">
        <v>0</v>
      </c>
      <c r="G257" s="406">
        <v>0</v>
      </c>
      <c r="H257" s="406">
        <v>0</v>
      </c>
      <c r="I257" s="406">
        <v>0</v>
      </c>
      <c r="J257" s="406">
        <v>0</v>
      </c>
      <c r="K257" s="406">
        <v>0</v>
      </c>
      <c r="L257" s="406">
        <v>0</v>
      </c>
      <c r="M257" s="406">
        <v>0</v>
      </c>
      <c r="N257" s="406">
        <v>0</v>
      </c>
      <c r="O257" s="406">
        <v>0</v>
      </c>
      <c r="P257" s="406">
        <v>0</v>
      </c>
      <c r="Q257" s="407">
        <v>0</v>
      </c>
      <c r="R257" s="407">
        <v>0</v>
      </c>
      <c r="S257" s="407">
        <v>0</v>
      </c>
      <c r="T257" s="408">
        <v>0</v>
      </c>
    </row>
    <row r="258" spans="1:20" ht="15.75" thickBot="1" x14ac:dyDescent="0.3">
      <c r="A258" s="404"/>
      <c r="B258" s="409" t="s">
        <v>1274</v>
      </c>
      <c r="C258" s="406">
        <v>0</v>
      </c>
      <c r="D258" s="406">
        <v>0</v>
      </c>
      <c r="E258" s="406">
        <v>0</v>
      </c>
      <c r="F258" s="406">
        <v>0</v>
      </c>
      <c r="G258" s="406">
        <v>0</v>
      </c>
      <c r="H258" s="406">
        <v>0</v>
      </c>
      <c r="I258" s="406">
        <v>0</v>
      </c>
      <c r="J258" s="406">
        <v>0</v>
      </c>
      <c r="K258" s="406">
        <v>0</v>
      </c>
      <c r="L258" s="406">
        <v>0</v>
      </c>
      <c r="M258" s="406">
        <v>0</v>
      </c>
      <c r="N258" s="406">
        <v>0</v>
      </c>
      <c r="O258" s="406">
        <v>0</v>
      </c>
      <c r="P258" s="406">
        <v>0</v>
      </c>
      <c r="Q258" s="407">
        <v>0</v>
      </c>
      <c r="R258" s="407">
        <v>0</v>
      </c>
      <c r="S258" s="407">
        <v>0</v>
      </c>
      <c r="T258" s="415">
        <v>0</v>
      </c>
    </row>
    <row r="259" spans="1:20" ht="15" x14ac:dyDescent="0.25">
      <c r="A259" s="399" t="s">
        <v>1289</v>
      </c>
      <c r="B259" s="400" t="s">
        <v>1378</v>
      </c>
      <c r="C259" s="401">
        <v>2524665.6399999997</v>
      </c>
      <c r="D259" s="401">
        <v>1477043.07</v>
      </c>
      <c r="E259" s="401">
        <v>1659678.9199999997</v>
      </c>
      <c r="F259" s="401">
        <v>2537923.96</v>
      </c>
      <c r="G259" s="401">
        <v>3303464.3299999991</v>
      </c>
      <c r="H259" s="401">
        <v>6884664.9300000016</v>
      </c>
      <c r="I259" s="401">
        <v>5375001.379999999</v>
      </c>
      <c r="J259" s="401">
        <v>12137658.959999999</v>
      </c>
      <c r="K259" s="401">
        <v>6143318.7300000004</v>
      </c>
      <c r="L259" s="401">
        <v>5778364.6100000003</v>
      </c>
      <c r="M259" s="401">
        <v>8039602.2600000016</v>
      </c>
      <c r="N259" s="401">
        <v>3698941.9299999997</v>
      </c>
      <c r="O259" s="401">
        <v>1889267.4</v>
      </c>
      <c r="P259" s="401">
        <v>0</v>
      </c>
      <c r="Q259" s="402">
        <v>0</v>
      </c>
      <c r="R259" s="402">
        <v>0</v>
      </c>
      <c r="S259" s="402">
        <v>61449596.120000005</v>
      </c>
      <c r="T259" s="403">
        <v>1.6342072951615362E-3</v>
      </c>
    </row>
    <row r="260" spans="1:20" ht="15" x14ac:dyDescent="0.25">
      <c r="A260" s="404" t="s">
        <v>1289</v>
      </c>
      <c r="B260" s="405" t="s">
        <v>1270</v>
      </c>
      <c r="C260" s="406">
        <v>2524665.6399999997</v>
      </c>
      <c r="D260" s="406">
        <v>1477043.07</v>
      </c>
      <c r="E260" s="406">
        <v>1659678.9199999997</v>
      </c>
      <c r="F260" s="406">
        <v>2537923.96</v>
      </c>
      <c r="G260" s="406">
        <v>3303464.3299999991</v>
      </c>
      <c r="H260" s="406">
        <v>6884664.9300000016</v>
      </c>
      <c r="I260" s="406">
        <v>5375001.379999999</v>
      </c>
      <c r="J260" s="406">
        <v>12137658.959999999</v>
      </c>
      <c r="K260" s="406">
        <v>6143318.7300000004</v>
      </c>
      <c r="L260" s="406">
        <v>5778364.6100000003</v>
      </c>
      <c r="M260" s="406">
        <v>8039602.2600000016</v>
      </c>
      <c r="N260" s="406">
        <v>3698941.9299999997</v>
      </c>
      <c r="O260" s="406">
        <v>1889267.4</v>
      </c>
      <c r="P260" s="406">
        <v>0</v>
      </c>
      <c r="Q260" s="407">
        <v>0</v>
      </c>
      <c r="R260" s="407">
        <v>0</v>
      </c>
      <c r="S260" s="407">
        <v>61449596.120000005</v>
      </c>
      <c r="T260" s="408">
        <v>1</v>
      </c>
    </row>
    <row r="261" spans="1:20" ht="15" x14ac:dyDescent="0.25">
      <c r="A261" s="404" t="s">
        <v>1289</v>
      </c>
      <c r="B261" s="405" t="s">
        <v>1271</v>
      </c>
      <c r="C261" s="406">
        <v>0</v>
      </c>
      <c r="D261" s="406">
        <v>0</v>
      </c>
      <c r="E261" s="406">
        <v>0</v>
      </c>
      <c r="F261" s="406">
        <v>0</v>
      </c>
      <c r="G261" s="406">
        <v>0</v>
      </c>
      <c r="H261" s="406">
        <v>0</v>
      </c>
      <c r="I261" s="406">
        <v>0</v>
      </c>
      <c r="J261" s="406">
        <v>0</v>
      </c>
      <c r="K261" s="406">
        <v>0</v>
      </c>
      <c r="L261" s="406">
        <v>0</v>
      </c>
      <c r="M261" s="406">
        <v>0</v>
      </c>
      <c r="N261" s="406">
        <v>0</v>
      </c>
      <c r="O261" s="406">
        <v>0</v>
      </c>
      <c r="P261" s="406">
        <v>0</v>
      </c>
      <c r="Q261" s="407">
        <v>0</v>
      </c>
      <c r="R261" s="407">
        <v>0</v>
      </c>
      <c r="S261" s="407">
        <v>0</v>
      </c>
      <c r="T261" s="408">
        <v>0</v>
      </c>
    </row>
    <row r="262" spans="1:20" ht="15" x14ac:dyDescent="0.25">
      <c r="A262" s="404" t="s">
        <v>1289</v>
      </c>
      <c r="B262" s="405" t="s">
        <v>1272</v>
      </c>
      <c r="C262" s="406">
        <v>0</v>
      </c>
      <c r="D262" s="406">
        <v>0</v>
      </c>
      <c r="E262" s="406">
        <v>0</v>
      </c>
      <c r="F262" s="406">
        <v>0</v>
      </c>
      <c r="G262" s="406">
        <v>0</v>
      </c>
      <c r="H262" s="406">
        <v>0</v>
      </c>
      <c r="I262" s="406">
        <v>0</v>
      </c>
      <c r="J262" s="406">
        <v>0</v>
      </c>
      <c r="K262" s="406">
        <v>0</v>
      </c>
      <c r="L262" s="406">
        <v>0</v>
      </c>
      <c r="M262" s="406">
        <v>0</v>
      </c>
      <c r="N262" s="406">
        <v>0</v>
      </c>
      <c r="O262" s="406">
        <v>0</v>
      </c>
      <c r="P262" s="406">
        <v>0</v>
      </c>
      <c r="Q262" s="407">
        <v>0</v>
      </c>
      <c r="R262" s="407">
        <v>0</v>
      </c>
      <c r="S262" s="407">
        <v>0</v>
      </c>
      <c r="T262" s="408">
        <v>0</v>
      </c>
    </row>
    <row r="263" spans="1:20" ht="15" x14ac:dyDescent="0.25">
      <c r="A263" s="404" t="s">
        <v>1277</v>
      </c>
      <c r="B263" s="405" t="s">
        <v>1273</v>
      </c>
      <c r="C263" s="406">
        <v>0</v>
      </c>
      <c r="D263" s="406">
        <v>0</v>
      </c>
      <c r="E263" s="406">
        <v>0</v>
      </c>
      <c r="F263" s="406">
        <v>0</v>
      </c>
      <c r="G263" s="406">
        <v>0</v>
      </c>
      <c r="H263" s="406">
        <v>0</v>
      </c>
      <c r="I263" s="406">
        <v>0</v>
      </c>
      <c r="J263" s="406">
        <v>0</v>
      </c>
      <c r="K263" s="406">
        <v>0</v>
      </c>
      <c r="L263" s="406">
        <v>0</v>
      </c>
      <c r="M263" s="406">
        <v>0</v>
      </c>
      <c r="N263" s="406">
        <v>0</v>
      </c>
      <c r="O263" s="406">
        <v>0</v>
      </c>
      <c r="P263" s="406">
        <v>0</v>
      </c>
      <c r="Q263" s="407">
        <v>0</v>
      </c>
      <c r="R263" s="407">
        <v>0</v>
      </c>
      <c r="S263" s="407">
        <v>0</v>
      </c>
      <c r="T263" s="408">
        <v>0</v>
      </c>
    </row>
    <row r="264" spans="1:20" ht="15.75" thickBot="1" x14ac:dyDescent="0.3">
      <c r="A264" s="412"/>
      <c r="B264" s="409" t="s">
        <v>1274</v>
      </c>
      <c r="C264" s="413">
        <v>0</v>
      </c>
      <c r="D264" s="413">
        <v>0</v>
      </c>
      <c r="E264" s="413">
        <v>0</v>
      </c>
      <c r="F264" s="413">
        <v>0</v>
      </c>
      <c r="G264" s="413">
        <v>0</v>
      </c>
      <c r="H264" s="413">
        <v>0</v>
      </c>
      <c r="I264" s="413">
        <v>0</v>
      </c>
      <c r="J264" s="413">
        <v>0</v>
      </c>
      <c r="K264" s="413">
        <v>0</v>
      </c>
      <c r="L264" s="413">
        <v>0</v>
      </c>
      <c r="M264" s="413">
        <v>0</v>
      </c>
      <c r="N264" s="413">
        <v>0</v>
      </c>
      <c r="O264" s="413">
        <v>0</v>
      </c>
      <c r="P264" s="413">
        <v>0</v>
      </c>
      <c r="Q264" s="414">
        <v>0</v>
      </c>
      <c r="R264" s="414">
        <v>0</v>
      </c>
      <c r="S264" s="414">
        <v>0</v>
      </c>
      <c r="T264" s="415">
        <v>0</v>
      </c>
    </row>
    <row r="265" spans="1:20" ht="15" x14ac:dyDescent="0.25">
      <c r="A265" s="416" t="s">
        <v>92</v>
      </c>
      <c r="B265" s="417" t="s">
        <v>1378</v>
      </c>
      <c r="C265" s="418">
        <v>1508993267.7200027</v>
      </c>
      <c r="D265" s="418">
        <v>1071969979.9199986</v>
      </c>
      <c r="E265" s="418">
        <v>1453705291.5699987</v>
      </c>
      <c r="F265" s="418">
        <v>2024917854.9400024</v>
      </c>
      <c r="G265" s="418">
        <v>2630033124.0399971</v>
      </c>
      <c r="H265" s="418">
        <v>3168001342.529994</v>
      </c>
      <c r="I265" s="418">
        <v>3689311246.8799949</v>
      </c>
      <c r="J265" s="418">
        <v>4099846928.5700059</v>
      </c>
      <c r="K265" s="418">
        <v>4544195324.6300087</v>
      </c>
      <c r="L265" s="418">
        <v>3996987592.2100034</v>
      </c>
      <c r="M265" s="418">
        <v>3707370579.0200057</v>
      </c>
      <c r="N265" s="418">
        <v>3105134638.1100001</v>
      </c>
      <c r="O265" s="418">
        <v>1981998924.490001</v>
      </c>
      <c r="P265" s="418">
        <v>591631016.67999959</v>
      </c>
      <c r="Q265" s="418">
        <v>23629992.920000006</v>
      </c>
      <c r="R265" s="418">
        <v>4354530.0500000007</v>
      </c>
      <c r="S265" s="418">
        <v>37602081634.280006</v>
      </c>
      <c r="T265" s="403">
        <v>1</v>
      </c>
    </row>
    <row r="266" spans="1:20" ht="15" x14ac:dyDescent="0.25">
      <c r="A266" s="419"/>
      <c r="B266" s="420" t="s">
        <v>1270</v>
      </c>
      <c r="C266" s="421">
        <v>1508853932.7800026</v>
      </c>
      <c r="D266" s="421">
        <v>1071412280.6999986</v>
      </c>
      <c r="E266" s="421">
        <v>1453262149.6199987</v>
      </c>
      <c r="F266" s="421">
        <v>2024801194.6000025</v>
      </c>
      <c r="G266" s="421">
        <v>2629400888.8999972</v>
      </c>
      <c r="H266" s="421">
        <v>3163316981.6699939</v>
      </c>
      <c r="I266" s="421">
        <v>3685811295.3099952</v>
      </c>
      <c r="J266" s="421">
        <v>4096180877.160006</v>
      </c>
      <c r="K266" s="421">
        <v>4542620314.1800089</v>
      </c>
      <c r="L266" s="421">
        <v>3989129979.1000037</v>
      </c>
      <c r="M266" s="421">
        <v>3704782281.8100057</v>
      </c>
      <c r="N266" s="421">
        <v>3103848293.6800003</v>
      </c>
      <c r="O266" s="421">
        <v>1980834610.8100009</v>
      </c>
      <c r="P266" s="421">
        <v>591472104.57999957</v>
      </c>
      <c r="Q266" s="421">
        <v>23629992.920000006</v>
      </c>
      <c r="R266" s="421">
        <v>4354530.0500000007</v>
      </c>
      <c r="S266" s="421">
        <v>37573711707.87001</v>
      </c>
      <c r="T266" s="408">
        <v>0.99924552245043441</v>
      </c>
    </row>
    <row r="267" spans="1:20" ht="15" x14ac:dyDescent="0.25">
      <c r="A267" s="419"/>
      <c r="B267" s="420" t="s">
        <v>1271</v>
      </c>
      <c r="C267" s="421">
        <v>139334.93999999997</v>
      </c>
      <c r="D267" s="421">
        <v>120409.19</v>
      </c>
      <c r="E267" s="421">
        <v>393233.05000000005</v>
      </c>
      <c r="F267" s="421">
        <v>116660.34</v>
      </c>
      <c r="G267" s="421">
        <v>546998.43000000005</v>
      </c>
      <c r="H267" s="421">
        <v>3443326.2700000005</v>
      </c>
      <c r="I267" s="421">
        <v>1951017.45</v>
      </c>
      <c r="J267" s="421">
        <v>3263926.93</v>
      </c>
      <c r="K267" s="421">
        <v>1393721.66</v>
      </c>
      <c r="L267" s="421">
        <v>3809829.9299999997</v>
      </c>
      <c r="M267" s="421">
        <v>2588297.21</v>
      </c>
      <c r="N267" s="421">
        <v>812394.24</v>
      </c>
      <c r="O267" s="421">
        <v>1022753.4</v>
      </c>
      <c r="P267" s="421">
        <v>0</v>
      </c>
      <c r="Q267" s="421">
        <v>0</v>
      </c>
      <c r="R267" s="421">
        <v>0</v>
      </c>
      <c r="S267" s="421">
        <v>19601903.039999999</v>
      </c>
      <c r="T267" s="408">
        <v>5.2129834807150381E-4</v>
      </c>
    </row>
    <row r="268" spans="1:20" ht="15" x14ac:dyDescent="0.25">
      <c r="A268" s="419"/>
      <c r="B268" s="420" t="s">
        <v>1272</v>
      </c>
      <c r="C268" s="421">
        <v>0</v>
      </c>
      <c r="D268" s="421">
        <v>437290.03</v>
      </c>
      <c r="E268" s="421">
        <v>49908.9</v>
      </c>
      <c r="F268" s="421">
        <v>0</v>
      </c>
      <c r="G268" s="421">
        <v>85236.71</v>
      </c>
      <c r="H268" s="421">
        <v>1241034.5900000001</v>
      </c>
      <c r="I268" s="421">
        <v>1548934.1199999999</v>
      </c>
      <c r="J268" s="421">
        <v>402124.48</v>
      </c>
      <c r="K268" s="421">
        <v>181288.78999999998</v>
      </c>
      <c r="L268" s="421">
        <v>4047783.1799999997</v>
      </c>
      <c r="M268" s="421">
        <v>0</v>
      </c>
      <c r="N268" s="421">
        <v>473950.18999999994</v>
      </c>
      <c r="O268" s="421">
        <v>141560.28</v>
      </c>
      <c r="P268" s="421">
        <v>158912.1</v>
      </c>
      <c r="Q268" s="421">
        <v>0</v>
      </c>
      <c r="R268" s="421">
        <v>0</v>
      </c>
      <c r="S268" s="421">
        <v>8768023.3699999973</v>
      </c>
      <c r="T268" s="408">
        <v>2.3317920149416974E-4</v>
      </c>
    </row>
    <row r="269" spans="1:20" ht="15" x14ac:dyDescent="0.25">
      <c r="A269" s="404" t="s">
        <v>1277</v>
      </c>
      <c r="B269" s="420" t="s">
        <v>1273</v>
      </c>
      <c r="C269" s="421">
        <v>0</v>
      </c>
      <c r="D269" s="421">
        <v>0</v>
      </c>
      <c r="E269" s="421">
        <v>0</v>
      </c>
      <c r="F269" s="421">
        <v>0</v>
      </c>
      <c r="G269" s="421">
        <v>0</v>
      </c>
      <c r="H269" s="421">
        <v>0</v>
      </c>
      <c r="I269" s="421">
        <v>0</v>
      </c>
      <c r="J269" s="421">
        <v>0</v>
      </c>
      <c r="K269" s="421">
        <v>0</v>
      </c>
      <c r="L269" s="421">
        <v>0</v>
      </c>
      <c r="M269" s="421">
        <v>0</v>
      </c>
      <c r="N269" s="421">
        <v>0</v>
      </c>
      <c r="O269" s="421">
        <v>0</v>
      </c>
      <c r="P269" s="421">
        <v>0</v>
      </c>
      <c r="Q269" s="421">
        <v>0</v>
      </c>
      <c r="R269" s="421">
        <v>0</v>
      </c>
      <c r="S269" s="421">
        <v>0</v>
      </c>
      <c r="T269" s="408">
        <v>0</v>
      </c>
    </row>
    <row r="270" spans="1:20" ht="15.75" thickBot="1" x14ac:dyDescent="0.3">
      <c r="A270" s="412"/>
      <c r="B270" s="422" t="s">
        <v>1274</v>
      </c>
      <c r="C270" s="423">
        <v>0</v>
      </c>
      <c r="D270" s="423">
        <v>0</v>
      </c>
      <c r="E270" s="423">
        <v>0</v>
      </c>
      <c r="F270" s="423">
        <v>0</v>
      </c>
      <c r="G270" s="423">
        <v>0</v>
      </c>
      <c r="H270" s="423">
        <v>0</v>
      </c>
      <c r="I270" s="423">
        <v>0</v>
      </c>
      <c r="J270" s="423">
        <v>0</v>
      </c>
      <c r="K270" s="423">
        <v>0</v>
      </c>
      <c r="L270" s="423">
        <v>0</v>
      </c>
      <c r="M270" s="423">
        <v>0</v>
      </c>
      <c r="N270" s="423">
        <v>0</v>
      </c>
      <c r="O270" s="423">
        <v>0</v>
      </c>
      <c r="P270" s="423">
        <v>0</v>
      </c>
      <c r="Q270" s="423">
        <v>0</v>
      </c>
      <c r="R270" s="423">
        <v>0</v>
      </c>
      <c r="S270" s="423">
        <v>0</v>
      </c>
      <c r="T270" s="415">
        <v>0</v>
      </c>
    </row>
    <row r="271" spans="1:20" ht="15" x14ac:dyDescent="0.25">
      <c r="A271"/>
      <c r="B271"/>
      <c r="C271"/>
      <c r="D271"/>
      <c r="E271"/>
      <c r="F271"/>
      <c r="G271"/>
      <c r="H271"/>
      <c r="I271"/>
      <c r="J271"/>
      <c r="K271"/>
      <c r="L271"/>
      <c r="M271"/>
      <c r="N271"/>
      <c r="O271"/>
      <c r="P271"/>
      <c r="Q271"/>
      <c r="R271"/>
      <c r="S271"/>
    </row>
    <row r="272" spans="1:20" ht="15" x14ac:dyDescent="0.25">
      <c r="A272" t="s">
        <v>1637</v>
      </c>
      <c r="B272"/>
      <c r="C272"/>
      <c r="D272"/>
      <c r="E272"/>
      <c r="F272"/>
      <c r="G272"/>
      <c r="H272"/>
      <c r="I272"/>
      <c r="J272"/>
      <c r="K272"/>
      <c r="L272"/>
      <c r="M272"/>
      <c r="N272"/>
      <c r="O272"/>
      <c r="P272"/>
      <c r="Q272"/>
      <c r="R272"/>
      <c r="S272"/>
    </row>
    <row r="273" spans="1:19" ht="15" x14ac:dyDescent="0.25">
      <c r="A273" t="s">
        <v>1638</v>
      </c>
      <c r="B273"/>
      <c r="C273"/>
      <c r="D273"/>
      <c r="E273"/>
      <c r="F273"/>
      <c r="G273"/>
      <c r="H273"/>
      <c r="I273"/>
      <c r="J273"/>
      <c r="K273"/>
      <c r="L273"/>
      <c r="M273"/>
      <c r="N273"/>
      <c r="O273"/>
      <c r="P273"/>
      <c r="Q273"/>
      <c r="R273"/>
      <c r="S273"/>
    </row>
    <row r="274" spans="1:19" ht="15" x14ac:dyDescent="0.25">
      <c r="A274" s="513" t="s">
        <v>1634</v>
      </c>
      <c r="B274" s="513"/>
      <c r="C274" s="513"/>
      <c r="D274" s="513"/>
      <c r="E274" s="513"/>
      <c r="F274" s="513"/>
      <c r="G274" s="513"/>
      <c r="H274" s="513"/>
      <c r="I274" s="513"/>
      <c r="J274" s="513"/>
      <c r="K274" s="513"/>
      <c r="L274" s="513"/>
      <c r="M274" s="513"/>
      <c r="N274" s="513"/>
      <c r="O274" s="513"/>
      <c r="P274" s="513"/>
      <c r="Q274" s="513"/>
      <c r="R274" s="513"/>
    </row>
    <row r="275" spans="1:19" ht="15" x14ac:dyDescent="0.25">
      <c r="A275" t="s">
        <v>1639</v>
      </c>
      <c r="B275"/>
      <c r="C275"/>
      <c r="D275"/>
      <c r="E275"/>
      <c r="F275"/>
      <c r="G275"/>
      <c r="H275"/>
      <c r="I275"/>
      <c r="J275"/>
      <c r="K275"/>
      <c r="L275"/>
      <c r="M275"/>
      <c r="N275"/>
      <c r="O275"/>
      <c r="P275"/>
      <c r="Q275"/>
      <c r="R275"/>
      <c r="S275"/>
    </row>
    <row r="276" spans="1:19" ht="15" x14ac:dyDescent="0.25">
      <c r="A276" s="424" t="s">
        <v>1640</v>
      </c>
      <c r="B276"/>
      <c r="C276"/>
      <c r="D276"/>
      <c r="E276"/>
      <c r="F276"/>
      <c r="G276"/>
      <c r="H276"/>
      <c r="I276"/>
      <c r="J276"/>
      <c r="K276"/>
      <c r="L276"/>
      <c r="M276"/>
      <c r="N276"/>
      <c r="O276"/>
      <c r="P276"/>
      <c r="Q276"/>
      <c r="R276"/>
      <c r="S276"/>
    </row>
    <row r="278" spans="1:19" ht="18.75" x14ac:dyDescent="0.3">
      <c r="A278" s="514" t="s">
        <v>1380</v>
      </c>
      <c r="B278" s="514"/>
      <c r="C278" s="514"/>
      <c r="D278" s="232"/>
      <c r="E278" s="232"/>
      <c r="F278" s="232"/>
      <c r="G278" s="232"/>
      <c r="H278" s="232"/>
      <c r="I278" s="232"/>
      <c r="J278" s="232"/>
      <c r="K278" s="232"/>
      <c r="L278" s="232"/>
      <c r="M278" s="232"/>
      <c r="N278" s="232"/>
      <c r="O278" s="232"/>
      <c r="P278" s="232"/>
      <c r="Q278" s="232"/>
      <c r="R278" s="232"/>
      <c r="S278" s="232"/>
    </row>
    <row r="279" spans="1:19" ht="15" x14ac:dyDescent="0.25">
      <c r="A279"/>
      <c r="B279"/>
      <c r="C279"/>
      <c r="D279"/>
      <c r="E279"/>
      <c r="F279"/>
      <c r="G279"/>
      <c r="H279"/>
      <c r="I279"/>
      <c r="J279"/>
      <c r="K279"/>
      <c r="L279"/>
      <c r="M279"/>
      <c r="N279"/>
      <c r="O279"/>
      <c r="P279"/>
      <c r="Q279"/>
      <c r="S279"/>
    </row>
    <row r="280" spans="1:19" ht="15" x14ac:dyDescent="0.25">
      <c r="A280"/>
      <c r="B280"/>
      <c r="C280"/>
      <c r="D280"/>
      <c r="E280"/>
      <c r="F280"/>
      <c r="G280"/>
      <c r="H280"/>
      <c r="I280"/>
      <c r="J280"/>
      <c r="K280"/>
      <c r="L280"/>
      <c r="M280"/>
      <c r="N280"/>
      <c r="O280"/>
      <c r="P280"/>
      <c r="Q280"/>
      <c r="S280"/>
    </row>
    <row r="281" spans="1:19" ht="17.25" x14ac:dyDescent="0.25">
      <c r="A281" s="516" t="s">
        <v>1381</v>
      </c>
      <c r="B281" s="516"/>
      <c r="C281" s="516"/>
      <c r="D281" s="516"/>
      <c r="E281" s="516"/>
      <c r="F281" s="516"/>
      <c r="G281" s="516"/>
      <c r="H281" s="516"/>
      <c r="I281" s="516"/>
      <c r="J281" s="516"/>
      <c r="K281" s="516"/>
      <c r="L281" s="516"/>
      <c r="M281" s="516"/>
      <c r="N281" s="516"/>
      <c r="O281" s="516"/>
      <c r="P281" s="516"/>
      <c r="Q281" s="516"/>
      <c r="R281" s="516"/>
      <c r="S281" s="516"/>
    </row>
    <row r="282" spans="1:19" ht="17.25" x14ac:dyDescent="0.25">
      <c r="A282" s="425" t="s">
        <v>1382</v>
      </c>
      <c r="B282" s="426" t="s">
        <v>1323</v>
      </c>
      <c r="C282" s="426" t="s">
        <v>1324</v>
      </c>
      <c r="D282" s="426" t="s">
        <v>1325</v>
      </c>
      <c r="E282" s="426" t="s">
        <v>1326</v>
      </c>
      <c r="F282" s="426" t="s">
        <v>1327</v>
      </c>
      <c r="G282" s="426" t="s">
        <v>1328</v>
      </c>
      <c r="H282" s="426" t="s">
        <v>1329</v>
      </c>
      <c r="I282" s="426" t="s">
        <v>1330</v>
      </c>
      <c r="J282" s="426" t="s">
        <v>1331</v>
      </c>
      <c r="K282" s="426" t="s">
        <v>1332</v>
      </c>
      <c r="L282" s="426" t="s">
        <v>1333</v>
      </c>
      <c r="M282" s="426" t="s">
        <v>1334</v>
      </c>
      <c r="N282" s="426" t="s">
        <v>1335</v>
      </c>
      <c r="O282" s="426" t="s">
        <v>1439</v>
      </c>
      <c r="P282" s="426" t="s">
        <v>1440</v>
      </c>
      <c r="Q282" s="426" t="s">
        <v>1636</v>
      </c>
      <c r="R282" s="426" t="s">
        <v>92</v>
      </c>
      <c r="S282" s="426" t="s">
        <v>1641</v>
      </c>
    </row>
    <row r="283" spans="1:19" ht="15" x14ac:dyDescent="0.25">
      <c r="A283" s="375" t="s">
        <v>1292</v>
      </c>
      <c r="B283" s="427">
        <v>26847523.259999998</v>
      </c>
      <c r="C283" s="427">
        <v>20599151.829999994</v>
      </c>
      <c r="D283" s="427">
        <v>30577328.350000005</v>
      </c>
      <c r="E283" s="427">
        <v>35586371.200000018</v>
      </c>
      <c r="F283" s="427">
        <v>41412051.230000012</v>
      </c>
      <c r="G283" s="427">
        <v>51698363.370000012</v>
      </c>
      <c r="H283" s="427">
        <v>50184930.870000005</v>
      </c>
      <c r="I283" s="427">
        <v>46817766.040000044</v>
      </c>
      <c r="J283" s="427">
        <v>48070740.379999988</v>
      </c>
      <c r="K283" s="427">
        <v>42566675.800000004</v>
      </c>
      <c r="L283" s="335">
        <v>47202810.380000003</v>
      </c>
      <c r="M283" s="335">
        <v>37071978.420000002</v>
      </c>
      <c r="N283" s="335">
        <v>44440654.079999983</v>
      </c>
      <c r="O283" s="335">
        <v>16121980.43</v>
      </c>
      <c r="P283" s="335">
        <v>1602251.4</v>
      </c>
      <c r="Q283" s="335">
        <v>0</v>
      </c>
      <c r="R283" s="335">
        <v>540800577.04000008</v>
      </c>
      <c r="S283" s="345">
        <v>1.4382197834148054E-2</v>
      </c>
    </row>
    <row r="284" spans="1:19" ht="15" x14ac:dyDescent="0.25">
      <c r="A284" s="375" t="s">
        <v>1383</v>
      </c>
      <c r="B284" s="427">
        <v>3860454.2600000012</v>
      </c>
      <c r="C284" s="427">
        <v>3670465.15</v>
      </c>
      <c r="D284" s="427">
        <v>6442167.0999999996</v>
      </c>
      <c r="E284" s="427">
        <v>14974744.49</v>
      </c>
      <c r="F284" s="427">
        <v>19462610.319999997</v>
      </c>
      <c r="G284" s="427">
        <v>35046349.739999987</v>
      </c>
      <c r="H284" s="427">
        <v>35057360.219999984</v>
      </c>
      <c r="I284" s="427">
        <v>32294122.590000007</v>
      </c>
      <c r="J284" s="427">
        <v>28287491.740000002</v>
      </c>
      <c r="K284" s="427">
        <v>31251795.059999999</v>
      </c>
      <c r="L284" s="335">
        <v>24782961.069999993</v>
      </c>
      <c r="M284" s="335">
        <v>21507110.68</v>
      </c>
      <c r="N284" s="335">
        <v>14632414.040000003</v>
      </c>
      <c r="O284" s="335">
        <v>3340301.14</v>
      </c>
      <c r="P284" s="335">
        <v>0</v>
      </c>
      <c r="Q284" s="335">
        <v>0</v>
      </c>
      <c r="R284" s="335">
        <v>274610347.59999996</v>
      </c>
      <c r="S284" s="345">
        <v>7.3030623748673263E-3</v>
      </c>
    </row>
    <row r="285" spans="1:19" ht="15" x14ac:dyDescent="0.25">
      <c r="A285" s="375" t="s">
        <v>1384</v>
      </c>
      <c r="B285" s="427">
        <v>12803288.019999998</v>
      </c>
      <c r="C285" s="427">
        <v>9080925.9900000002</v>
      </c>
      <c r="D285" s="427">
        <v>15255977.279999999</v>
      </c>
      <c r="E285" s="427">
        <v>26874506.929999996</v>
      </c>
      <c r="F285" s="427">
        <v>38523975.679999992</v>
      </c>
      <c r="G285" s="427">
        <v>63411238.239999928</v>
      </c>
      <c r="H285" s="427">
        <v>71567889.37999998</v>
      </c>
      <c r="I285" s="427">
        <v>76457862.050000012</v>
      </c>
      <c r="J285" s="427">
        <v>94218701.660000011</v>
      </c>
      <c r="K285" s="427">
        <v>82229969.099999949</v>
      </c>
      <c r="L285" s="335">
        <v>81191015.929999992</v>
      </c>
      <c r="M285" s="335">
        <v>64462972.909999974</v>
      </c>
      <c r="N285" s="335">
        <v>38353229.949999996</v>
      </c>
      <c r="O285" s="335">
        <v>9260524.8699999992</v>
      </c>
      <c r="P285" s="335">
        <v>225539.38999999998</v>
      </c>
      <c r="Q285" s="335">
        <v>0</v>
      </c>
      <c r="R285" s="335">
        <v>683917617.37999988</v>
      </c>
      <c r="S285" s="345">
        <v>1.8188291383222394E-2</v>
      </c>
    </row>
    <row r="286" spans="1:19" ht="15" x14ac:dyDescent="0.25">
      <c r="A286" s="375" t="s">
        <v>1385</v>
      </c>
      <c r="B286" s="427">
        <v>41196088.979999982</v>
      </c>
      <c r="C286" s="427">
        <v>33456680.569999993</v>
      </c>
      <c r="D286" s="427">
        <v>51568071.590000018</v>
      </c>
      <c r="E286" s="427">
        <v>89962052.340000018</v>
      </c>
      <c r="F286" s="427">
        <v>143328732.23999995</v>
      </c>
      <c r="G286" s="427">
        <v>189378063.61999992</v>
      </c>
      <c r="H286" s="427">
        <v>218598327.89000008</v>
      </c>
      <c r="I286" s="427">
        <v>278048165.04000002</v>
      </c>
      <c r="J286" s="427">
        <v>350344556.94999987</v>
      </c>
      <c r="K286" s="427">
        <v>308092566.40000039</v>
      </c>
      <c r="L286" s="335">
        <v>319962817.32999963</v>
      </c>
      <c r="M286" s="335">
        <v>248453269.02999985</v>
      </c>
      <c r="N286" s="335">
        <v>171393175.68999985</v>
      </c>
      <c r="O286" s="335">
        <v>48088878.399999976</v>
      </c>
      <c r="P286" s="335">
        <v>2600121.3999999994</v>
      </c>
      <c r="Q286" s="335">
        <v>53538.720000000001</v>
      </c>
      <c r="R286" s="335">
        <v>2494525106.1899996</v>
      </c>
      <c r="S286" s="345">
        <v>6.6340080063968104E-2</v>
      </c>
    </row>
    <row r="287" spans="1:19" ht="15" x14ac:dyDescent="0.25">
      <c r="A287" s="375" t="s">
        <v>1386</v>
      </c>
      <c r="B287" s="427">
        <v>109237104.06999983</v>
      </c>
      <c r="C287" s="427">
        <v>97643018.470000044</v>
      </c>
      <c r="D287" s="427">
        <v>127434603.43000002</v>
      </c>
      <c r="E287" s="427">
        <v>200453701.48999965</v>
      </c>
      <c r="F287" s="427">
        <v>297569733.25999993</v>
      </c>
      <c r="G287" s="427">
        <v>387747939.8799994</v>
      </c>
      <c r="H287" s="427">
        <v>481020849.09999967</v>
      </c>
      <c r="I287" s="427">
        <v>560094969.4400003</v>
      </c>
      <c r="J287" s="427">
        <v>664745089.15999901</v>
      </c>
      <c r="K287" s="427">
        <v>616912093.27999973</v>
      </c>
      <c r="L287" s="335">
        <v>585011059.88000023</v>
      </c>
      <c r="M287" s="335">
        <v>519042181.81999981</v>
      </c>
      <c r="N287" s="335">
        <v>347669694.49000037</v>
      </c>
      <c r="O287" s="335">
        <v>86770752.450000003</v>
      </c>
      <c r="P287" s="335">
        <v>4228353.2299999995</v>
      </c>
      <c r="Q287" s="335">
        <v>0</v>
      </c>
      <c r="R287" s="335">
        <v>5085581143.4499979</v>
      </c>
      <c r="S287" s="345">
        <v>0.13524732999924449</v>
      </c>
    </row>
    <row r="288" spans="1:19" ht="15" x14ac:dyDescent="0.25">
      <c r="A288" s="375" t="s">
        <v>1387</v>
      </c>
      <c r="B288" s="427">
        <v>209574911.22000039</v>
      </c>
      <c r="C288" s="427">
        <v>155927992.57000002</v>
      </c>
      <c r="D288" s="427">
        <v>217682090.82000008</v>
      </c>
      <c r="E288" s="427">
        <v>337616900.64999956</v>
      </c>
      <c r="F288" s="427">
        <v>465401593.8399992</v>
      </c>
      <c r="G288" s="427">
        <v>588813937.06999922</v>
      </c>
      <c r="H288" s="427">
        <v>738986622.8799994</v>
      </c>
      <c r="I288" s="427">
        <v>861226205.56000245</v>
      </c>
      <c r="J288" s="427">
        <v>978741949.11000025</v>
      </c>
      <c r="K288" s="427">
        <v>868141112.4900012</v>
      </c>
      <c r="L288" s="335">
        <v>864456008.33999789</v>
      </c>
      <c r="M288" s="335">
        <v>709132923.51999998</v>
      </c>
      <c r="N288" s="335">
        <v>441695361.82999897</v>
      </c>
      <c r="O288" s="335">
        <v>138662205.50000003</v>
      </c>
      <c r="P288" s="335">
        <v>5388865.6500000004</v>
      </c>
      <c r="Q288" s="335">
        <v>518661.18</v>
      </c>
      <c r="R288" s="335">
        <v>7581967342.2299986</v>
      </c>
      <c r="S288" s="345">
        <v>0.20163690446642415</v>
      </c>
    </row>
    <row r="289" spans="1:19" ht="15" x14ac:dyDescent="0.25">
      <c r="A289" s="375" t="s">
        <v>1388</v>
      </c>
      <c r="B289" s="427">
        <v>1105473897.9100001</v>
      </c>
      <c r="C289" s="427">
        <v>751591745.33999944</v>
      </c>
      <c r="D289" s="427">
        <v>1004745052.999999</v>
      </c>
      <c r="E289" s="427">
        <v>1319449577.8399982</v>
      </c>
      <c r="F289" s="427">
        <v>1624334427.4699986</v>
      </c>
      <c r="G289" s="427">
        <v>1851905450.6099916</v>
      </c>
      <c r="H289" s="427">
        <v>2093895266.5399981</v>
      </c>
      <c r="I289" s="427">
        <v>2244907837.8500051</v>
      </c>
      <c r="J289" s="427">
        <v>2379786795.6300001</v>
      </c>
      <c r="K289" s="427">
        <v>2047793380.080003</v>
      </c>
      <c r="L289" s="335">
        <v>1784763906.0900059</v>
      </c>
      <c r="M289" s="335">
        <v>1505464201.7299984</v>
      </c>
      <c r="N289" s="335">
        <v>923814394.41000104</v>
      </c>
      <c r="O289" s="335">
        <v>289386373.89000005</v>
      </c>
      <c r="P289" s="335">
        <v>9584861.8499999978</v>
      </c>
      <c r="Q289" s="335">
        <v>3782330.1500000004</v>
      </c>
      <c r="R289" s="335">
        <v>20940679500.389999</v>
      </c>
      <c r="S289" s="345">
        <v>0.55690213387812537</v>
      </c>
    </row>
    <row r="290" spans="1:19" ht="15" x14ac:dyDescent="0.25">
      <c r="A290" s="428" t="s">
        <v>92</v>
      </c>
      <c r="B290" s="429">
        <v>1508993267.7200003</v>
      </c>
      <c r="C290" s="429">
        <v>1071969979.9199995</v>
      </c>
      <c r="D290" s="429">
        <v>1453705291.5699992</v>
      </c>
      <c r="E290" s="429">
        <v>2024917854.9399974</v>
      </c>
      <c r="F290" s="429">
        <v>2630033124.0399976</v>
      </c>
      <c r="G290" s="429">
        <v>3168001342.5299902</v>
      </c>
      <c r="H290" s="429">
        <v>3689311246.8799973</v>
      </c>
      <c r="I290" s="429">
        <v>4099846928.5700078</v>
      </c>
      <c r="J290" s="429">
        <v>4544195324.6299992</v>
      </c>
      <c r="K290" s="429">
        <v>3996987592.2100043</v>
      </c>
      <c r="L290" s="430">
        <v>3707370579.0200038</v>
      </c>
      <c r="M290" s="430">
        <v>3105134638.1099977</v>
      </c>
      <c r="N290" s="430">
        <v>1981998924.4900002</v>
      </c>
      <c r="O290" s="430">
        <v>591631016.68000007</v>
      </c>
      <c r="P290" s="430">
        <v>23629992.919999994</v>
      </c>
      <c r="Q290" s="430">
        <v>4354530.0500000007</v>
      </c>
      <c r="R290" s="430">
        <v>37602081634.279999</v>
      </c>
      <c r="S290" s="431">
        <v>0.99999999999999989</v>
      </c>
    </row>
    <row r="291" spans="1:19" ht="15" x14ac:dyDescent="0.25">
      <c r="A291"/>
      <c r="B291" s="332"/>
      <c r="C291" s="332"/>
      <c r="D291" s="332"/>
      <c r="E291" s="332"/>
      <c r="F291" s="332"/>
      <c r="G291" s="332"/>
      <c r="H291" s="332"/>
      <c r="I291" s="332"/>
      <c r="J291" s="332"/>
      <c r="K291" s="332"/>
      <c r="L291" s="332"/>
      <c r="M291" s="332"/>
      <c r="N291" s="332"/>
      <c r="O291"/>
      <c r="P291"/>
      <c r="Q291"/>
      <c r="S291"/>
    </row>
    <row r="292" spans="1:19" ht="15" x14ac:dyDescent="0.25">
      <c r="A292" t="s">
        <v>1642</v>
      </c>
      <c r="B292" s="332"/>
      <c r="C292" s="332"/>
      <c r="D292" s="332"/>
      <c r="E292" s="332"/>
      <c r="F292" s="332"/>
      <c r="G292" s="332"/>
      <c r="H292" s="332"/>
      <c r="I292" s="332"/>
      <c r="J292" s="332"/>
      <c r="K292" s="332"/>
      <c r="L292" s="332"/>
      <c r="M292" s="332"/>
      <c r="N292" s="332"/>
      <c r="O292"/>
      <c r="P292"/>
      <c r="Q292"/>
      <c r="S292"/>
    </row>
    <row r="293" spans="1:19" ht="15" x14ac:dyDescent="0.25">
      <c r="A293" s="513" t="s">
        <v>1643</v>
      </c>
      <c r="B293" s="513"/>
      <c r="C293" s="513"/>
      <c r="D293" s="513"/>
      <c r="E293" s="513"/>
      <c r="F293" s="513"/>
      <c r="G293" s="513"/>
      <c r="H293" s="513"/>
      <c r="I293" s="513"/>
      <c r="J293" s="513"/>
      <c r="K293" s="513"/>
      <c r="L293" s="513"/>
      <c r="M293" s="513"/>
      <c r="N293" s="513"/>
      <c r="O293" s="513"/>
      <c r="P293" s="513"/>
      <c r="Q293" s="513"/>
    </row>
    <row r="294" spans="1:19" ht="15" x14ac:dyDescent="0.25">
      <c r="A294" s="424" t="s">
        <v>1644</v>
      </c>
      <c r="B294"/>
      <c r="C294"/>
      <c r="D294"/>
      <c r="E294"/>
      <c r="F294"/>
      <c r="G294"/>
      <c r="H294"/>
      <c r="I294"/>
      <c r="J294"/>
      <c r="K294"/>
      <c r="L294"/>
      <c r="M294"/>
      <c r="N294"/>
      <c r="O294"/>
      <c r="P294"/>
      <c r="Q294"/>
      <c r="S294"/>
    </row>
    <row r="295" spans="1:19" ht="17.25" x14ac:dyDescent="0.25">
      <c r="A295" s="432" t="s">
        <v>1645</v>
      </c>
      <c r="B295" s="433"/>
      <c r="C295" s="433"/>
      <c r="D295" s="433"/>
      <c r="E295" s="433"/>
      <c r="F295" s="433"/>
      <c r="G295" s="433"/>
      <c r="H295" s="433"/>
      <c r="I295" s="433"/>
      <c r="J295"/>
      <c r="K295"/>
      <c r="L295"/>
      <c r="M295"/>
      <c r="N295"/>
      <c r="O295"/>
      <c r="P295"/>
      <c r="Q295"/>
      <c r="S295"/>
    </row>
  </sheetData>
  <mergeCells count="24">
    <mergeCell ref="A19:B19"/>
    <mergeCell ref="A14:B14"/>
    <mergeCell ref="A15:B15"/>
    <mergeCell ref="A16:B16"/>
    <mergeCell ref="A17:B17"/>
    <mergeCell ref="A18:B18"/>
    <mergeCell ref="A130:I131"/>
    <mergeCell ref="A132:I132"/>
    <mergeCell ref="A20:B20"/>
    <mergeCell ref="A21:B21"/>
    <mergeCell ref="A23:I24"/>
    <mergeCell ref="A66:I66"/>
    <mergeCell ref="A67:I67"/>
    <mergeCell ref="A68:I68"/>
    <mergeCell ref="A69:I69"/>
    <mergeCell ref="A70:I70"/>
    <mergeCell ref="A71:I71"/>
    <mergeCell ref="A72:I72"/>
    <mergeCell ref="A293:Q293"/>
    <mergeCell ref="A184:C184"/>
    <mergeCell ref="A274:R274"/>
    <mergeCell ref="A278:C278"/>
    <mergeCell ref="A185:T185"/>
    <mergeCell ref="A281:S28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 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Dominic Li</cp:lastModifiedBy>
  <cp:lastPrinted>2016-05-20T08:25:54Z</cp:lastPrinted>
  <dcterms:created xsi:type="dcterms:W3CDTF">2016-04-21T08:07:20Z</dcterms:created>
  <dcterms:modified xsi:type="dcterms:W3CDTF">2018-05-15T20:13:49Z</dcterms:modified>
</cp:coreProperties>
</file>