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810" yWindow="60" windowWidth="24795" windowHeight="11445" tabRatio="739"/>
  </bookViews>
  <sheets>
    <sheet name="Introduction" sheetId="5" r:id="rId1"/>
    <sheet name="A. HTT General" sheetId="8" r:id="rId2"/>
    <sheet name="B1. HTT Mortgage Assets" sheetId="9" r:id="rId3"/>
    <sheet name="C. HTT Harmonised Glossary" sheetId="12" r:id="rId4"/>
    <sheet name="Disclaimer" sheetId="13" r:id="rId5"/>
    <sheet name="D1. NTT" sheetId="14" r:id="rId6"/>
    <sheet name="D2. NTT Pool" sheetId="15" r:id="rId7"/>
  </sheets>
  <externalReferences>
    <externalReference r:id="rId8"/>
  </externalReference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Introduction!$B$2:$J$37</definedName>
    <definedName name="_xlnm.Print_Titles" localSheetId="4">Disclaimer!$2:$2</definedName>
    <definedName name="privacy_policy" localSheetId="4">Disclaimer!$A$136</definedName>
  </definedNames>
  <calcPr calcId="145621" calcMode="manual" calcCompleted="0"/>
</workbook>
</file>

<file path=xl/calcChain.xml><?xml version="1.0" encoding="utf-8"?>
<calcChain xmlns="http://schemas.openxmlformats.org/spreadsheetml/2006/main">
  <c r="A293" i="15" l="1"/>
  <c r="A292" i="15"/>
  <c r="A291" i="15"/>
  <c r="A290" i="15"/>
  <c r="Q288" i="15"/>
  <c r="P288" i="15"/>
  <c r="O288" i="15"/>
  <c r="N288" i="15"/>
  <c r="M288" i="15"/>
  <c r="L288" i="15"/>
  <c r="K288" i="15"/>
  <c r="J288" i="15"/>
  <c r="I288" i="15"/>
  <c r="H288" i="15"/>
  <c r="G288" i="15"/>
  <c r="F288" i="15"/>
  <c r="E288" i="15"/>
  <c r="D288" i="15"/>
  <c r="C288" i="15"/>
  <c r="B288" i="15"/>
  <c r="Q287" i="15"/>
  <c r="P287" i="15"/>
  <c r="O287" i="15"/>
  <c r="N287" i="15"/>
  <c r="M287" i="15"/>
  <c r="L287" i="15"/>
  <c r="K287" i="15"/>
  <c r="J287" i="15"/>
  <c r="I287" i="15"/>
  <c r="H287" i="15"/>
  <c r="G287" i="15"/>
  <c r="F287" i="15"/>
  <c r="E287" i="15"/>
  <c r="D287" i="15"/>
  <c r="C287" i="15"/>
  <c r="B287" i="15"/>
  <c r="Q286" i="15"/>
  <c r="P286" i="15"/>
  <c r="O286" i="15"/>
  <c r="N286" i="15"/>
  <c r="M286" i="15"/>
  <c r="L286" i="15"/>
  <c r="K286" i="15"/>
  <c r="J286" i="15"/>
  <c r="I286" i="15"/>
  <c r="H286" i="15"/>
  <c r="G286" i="15"/>
  <c r="F286" i="15"/>
  <c r="E286" i="15"/>
  <c r="D286" i="15"/>
  <c r="C286" i="15"/>
  <c r="B286" i="15"/>
  <c r="Q285" i="15"/>
  <c r="P285" i="15"/>
  <c r="O285" i="15"/>
  <c r="N285" i="15"/>
  <c r="M285" i="15"/>
  <c r="L285" i="15"/>
  <c r="K285" i="15"/>
  <c r="J285" i="15"/>
  <c r="I285" i="15"/>
  <c r="H285" i="15"/>
  <c r="G285" i="15"/>
  <c r="F285" i="15"/>
  <c r="E285" i="15"/>
  <c r="D285" i="15"/>
  <c r="C285" i="15"/>
  <c r="B285" i="15"/>
  <c r="Q284" i="15"/>
  <c r="P284" i="15"/>
  <c r="O284" i="15"/>
  <c r="N284" i="15"/>
  <c r="M284" i="15"/>
  <c r="L284" i="15"/>
  <c r="K284" i="15"/>
  <c r="J284" i="15"/>
  <c r="I284" i="15"/>
  <c r="H284" i="15"/>
  <c r="G284" i="15"/>
  <c r="F284" i="15"/>
  <c r="E284" i="15"/>
  <c r="D284" i="15"/>
  <c r="C284" i="15"/>
  <c r="B284" i="15"/>
  <c r="Q283" i="15"/>
  <c r="P283" i="15"/>
  <c r="O283" i="15"/>
  <c r="N283" i="15"/>
  <c r="M283" i="15"/>
  <c r="L283" i="15"/>
  <c r="K283" i="15"/>
  <c r="J283" i="15"/>
  <c r="I283" i="15"/>
  <c r="H283" i="15"/>
  <c r="G283" i="15"/>
  <c r="F283" i="15"/>
  <c r="E283" i="15"/>
  <c r="D283" i="15"/>
  <c r="C283" i="15"/>
  <c r="B283" i="15"/>
  <c r="Q282" i="15"/>
  <c r="P282" i="15"/>
  <c r="O282" i="15"/>
  <c r="N282" i="15"/>
  <c r="M282" i="15"/>
  <c r="L282" i="15"/>
  <c r="K282" i="15"/>
  <c r="J282" i="15"/>
  <c r="I282" i="15"/>
  <c r="H282" i="15"/>
  <c r="G282" i="15"/>
  <c r="F282" i="15"/>
  <c r="E282" i="15"/>
  <c r="D282" i="15"/>
  <c r="C282" i="15"/>
  <c r="B282" i="15"/>
  <c r="Q281" i="15"/>
  <c r="P281" i="15"/>
  <c r="O281" i="15"/>
  <c r="N281" i="15"/>
  <c r="M281" i="15"/>
  <c r="L281" i="15"/>
  <c r="K281" i="15"/>
  <c r="J281" i="15"/>
  <c r="I281" i="15"/>
  <c r="H281" i="15"/>
  <c r="G281" i="15"/>
  <c r="F281" i="15"/>
  <c r="E281" i="15"/>
  <c r="D281" i="15"/>
  <c r="C281" i="15"/>
  <c r="B281" i="15"/>
  <c r="A274" i="15"/>
  <c r="A273" i="15"/>
  <c r="A272" i="15"/>
  <c r="A271" i="15"/>
  <c r="A270" i="15"/>
  <c r="R268" i="15"/>
  <c r="Q268" i="15"/>
  <c r="P268" i="15"/>
  <c r="O268" i="15"/>
  <c r="N268" i="15"/>
  <c r="M268" i="15"/>
  <c r="L268" i="15"/>
  <c r="K268" i="15"/>
  <c r="J268" i="15"/>
  <c r="I268" i="15"/>
  <c r="H268" i="15"/>
  <c r="G268" i="15"/>
  <c r="F268" i="15"/>
  <c r="E268" i="15"/>
  <c r="D268" i="15"/>
  <c r="C268" i="15"/>
  <c r="R267" i="15"/>
  <c r="Q267" i="15"/>
  <c r="P267" i="15"/>
  <c r="O267" i="15"/>
  <c r="N267" i="15"/>
  <c r="M267" i="15"/>
  <c r="L267" i="15"/>
  <c r="K267" i="15"/>
  <c r="J267" i="15"/>
  <c r="I267" i="15"/>
  <c r="H267" i="15"/>
  <c r="G267" i="15"/>
  <c r="F267" i="15"/>
  <c r="E267" i="15"/>
  <c r="D267" i="15"/>
  <c r="C267" i="15"/>
  <c r="R266" i="15"/>
  <c r="Q266" i="15"/>
  <c r="P266" i="15"/>
  <c r="O266" i="15"/>
  <c r="N266" i="15"/>
  <c r="M266" i="15"/>
  <c r="L266" i="15"/>
  <c r="K266" i="15"/>
  <c r="J266" i="15"/>
  <c r="I266" i="15"/>
  <c r="H266" i="15"/>
  <c r="G266" i="15"/>
  <c r="F266" i="15"/>
  <c r="E266" i="15"/>
  <c r="D266" i="15"/>
  <c r="C266" i="15"/>
  <c r="R265" i="15"/>
  <c r="Q265" i="15"/>
  <c r="P265" i="15"/>
  <c r="O265" i="15"/>
  <c r="N265" i="15"/>
  <c r="M265" i="15"/>
  <c r="L265" i="15"/>
  <c r="K265" i="15"/>
  <c r="J265" i="15"/>
  <c r="I265" i="15"/>
  <c r="H265" i="15"/>
  <c r="G265" i="15"/>
  <c r="F265" i="15"/>
  <c r="E265" i="15"/>
  <c r="D265" i="15"/>
  <c r="C265" i="15"/>
  <c r="R264" i="15"/>
  <c r="Q264" i="15"/>
  <c r="P264" i="15"/>
  <c r="O264" i="15"/>
  <c r="N264" i="15"/>
  <c r="M264" i="15"/>
  <c r="L264" i="15"/>
  <c r="K264" i="15"/>
  <c r="J264" i="15"/>
  <c r="I264" i="15"/>
  <c r="H264" i="15"/>
  <c r="G264" i="15"/>
  <c r="F264" i="15"/>
  <c r="E264" i="15"/>
  <c r="D264" i="15"/>
  <c r="C264" i="15"/>
  <c r="R263" i="15"/>
  <c r="Q263" i="15"/>
  <c r="P263" i="15"/>
  <c r="O263" i="15"/>
  <c r="N263" i="15"/>
  <c r="M263" i="15"/>
  <c r="L263" i="15"/>
  <c r="K263" i="15"/>
  <c r="J263" i="15"/>
  <c r="I263" i="15"/>
  <c r="H263" i="15"/>
  <c r="G263" i="15"/>
  <c r="F263" i="15"/>
  <c r="E263" i="15"/>
  <c r="D263" i="15"/>
  <c r="C263" i="15"/>
  <c r="R262" i="15"/>
  <c r="Q262" i="15"/>
  <c r="P262" i="15"/>
  <c r="O262" i="15"/>
  <c r="N262" i="15"/>
  <c r="M262" i="15"/>
  <c r="L262" i="15"/>
  <c r="K262" i="15"/>
  <c r="J262" i="15"/>
  <c r="I262" i="15"/>
  <c r="H262" i="15"/>
  <c r="G262" i="15"/>
  <c r="F262" i="15"/>
  <c r="E262" i="15"/>
  <c r="D262" i="15"/>
  <c r="C262" i="15"/>
  <c r="R261" i="15"/>
  <c r="Q261" i="15"/>
  <c r="P261" i="15"/>
  <c r="O261" i="15"/>
  <c r="N261" i="15"/>
  <c r="M261" i="15"/>
  <c r="L261" i="15"/>
  <c r="K261" i="15"/>
  <c r="J261" i="15"/>
  <c r="I261" i="15"/>
  <c r="H261" i="15"/>
  <c r="G261" i="15"/>
  <c r="F261" i="15"/>
  <c r="E261" i="15"/>
  <c r="D261" i="15"/>
  <c r="C261" i="15"/>
  <c r="R260" i="15"/>
  <c r="Q260" i="15"/>
  <c r="P260" i="15"/>
  <c r="O260" i="15"/>
  <c r="N260" i="15"/>
  <c r="M260" i="15"/>
  <c r="L260" i="15"/>
  <c r="K260" i="15"/>
  <c r="J260" i="15"/>
  <c r="I260" i="15"/>
  <c r="H260" i="15"/>
  <c r="G260" i="15"/>
  <c r="F260" i="15"/>
  <c r="E260" i="15"/>
  <c r="D260" i="15"/>
  <c r="C260" i="15"/>
  <c r="R259" i="15"/>
  <c r="Q259" i="15"/>
  <c r="P259" i="15"/>
  <c r="O259" i="15"/>
  <c r="N259" i="15"/>
  <c r="M259" i="15"/>
  <c r="L259" i="15"/>
  <c r="K259" i="15"/>
  <c r="J259" i="15"/>
  <c r="I259" i="15"/>
  <c r="H259" i="15"/>
  <c r="G259" i="15"/>
  <c r="F259" i="15"/>
  <c r="E259" i="15"/>
  <c r="D259" i="15"/>
  <c r="C259" i="15"/>
  <c r="R258" i="15"/>
  <c r="Q258" i="15"/>
  <c r="P258" i="15"/>
  <c r="O258" i="15"/>
  <c r="N258" i="15"/>
  <c r="M258" i="15"/>
  <c r="L258" i="15"/>
  <c r="K258" i="15"/>
  <c r="J258" i="15"/>
  <c r="I258" i="15"/>
  <c r="H258" i="15"/>
  <c r="G258" i="15"/>
  <c r="F258" i="15"/>
  <c r="E258" i="15"/>
  <c r="D258" i="15"/>
  <c r="C258" i="15"/>
  <c r="R257" i="15"/>
  <c r="Q257" i="15"/>
  <c r="P257" i="15"/>
  <c r="O257" i="15"/>
  <c r="N257" i="15"/>
  <c r="M257" i="15"/>
  <c r="L257" i="15"/>
  <c r="K257" i="15"/>
  <c r="J257" i="15"/>
  <c r="I257" i="15"/>
  <c r="H257" i="15"/>
  <c r="G257" i="15"/>
  <c r="F257" i="15"/>
  <c r="E257" i="15"/>
  <c r="D257" i="15"/>
  <c r="C257" i="15"/>
  <c r="R256" i="15"/>
  <c r="Q256" i="15"/>
  <c r="P256" i="15"/>
  <c r="O256" i="15"/>
  <c r="N256" i="15"/>
  <c r="M256" i="15"/>
  <c r="L256" i="15"/>
  <c r="K256" i="15"/>
  <c r="J256" i="15"/>
  <c r="I256" i="15"/>
  <c r="H256" i="15"/>
  <c r="G256" i="15"/>
  <c r="F256" i="15"/>
  <c r="E256" i="15"/>
  <c r="D256" i="15"/>
  <c r="C256" i="15"/>
  <c r="R255" i="15"/>
  <c r="Q255" i="15"/>
  <c r="P255" i="15"/>
  <c r="O255" i="15"/>
  <c r="N255" i="15"/>
  <c r="M255" i="15"/>
  <c r="L255" i="15"/>
  <c r="K255" i="15"/>
  <c r="J255" i="15"/>
  <c r="I255" i="15"/>
  <c r="H255" i="15"/>
  <c r="G255" i="15"/>
  <c r="F255" i="15"/>
  <c r="E255" i="15"/>
  <c r="D255" i="15"/>
  <c r="C255" i="15"/>
  <c r="R254" i="15"/>
  <c r="Q254" i="15"/>
  <c r="P254" i="15"/>
  <c r="O254" i="15"/>
  <c r="N254" i="15"/>
  <c r="M254" i="15"/>
  <c r="L254" i="15"/>
  <c r="K254" i="15"/>
  <c r="J254" i="15"/>
  <c r="I254" i="15"/>
  <c r="H254" i="15"/>
  <c r="G254" i="15"/>
  <c r="F254" i="15"/>
  <c r="E254" i="15"/>
  <c r="D254" i="15"/>
  <c r="C254" i="15"/>
  <c r="R253" i="15"/>
  <c r="Q253" i="15"/>
  <c r="P253" i="15"/>
  <c r="O253" i="15"/>
  <c r="N253" i="15"/>
  <c r="M253" i="15"/>
  <c r="L253" i="15"/>
  <c r="K253" i="15"/>
  <c r="J253" i="15"/>
  <c r="I253" i="15"/>
  <c r="H253" i="15"/>
  <c r="G253" i="15"/>
  <c r="F253" i="15"/>
  <c r="E253" i="15"/>
  <c r="D253" i="15"/>
  <c r="C253" i="15"/>
  <c r="R252" i="15"/>
  <c r="Q252" i="15"/>
  <c r="P252" i="15"/>
  <c r="O252" i="15"/>
  <c r="N252" i="15"/>
  <c r="M252" i="15"/>
  <c r="L252" i="15"/>
  <c r="K252" i="15"/>
  <c r="J252" i="15"/>
  <c r="I252" i="15"/>
  <c r="H252" i="15"/>
  <c r="G252" i="15"/>
  <c r="F252" i="15"/>
  <c r="E252" i="15"/>
  <c r="D252" i="15"/>
  <c r="C252" i="15"/>
  <c r="R251" i="15"/>
  <c r="Q251" i="15"/>
  <c r="P251" i="15"/>
  <c r="O251" i="15"/>
  <c r="N251" i="15"/>
  <c r="M251" i="15"/>
  <c r="L251" i="15"/>
  <c r="K251" i="15"/>
  <c r="J251" i="15"/>
  <c r="I251" i="15"/>
  <c r="H251" i="15"/>
  <c r="G251" i="15"/>
  <c r="F251" i="15"/>
  <c r="E251" i="15"/>
  <c r="D251" i="15"/>
  <c r="C251" i="15"/>
  <c r="R250" i="15"/>
  <c r="Q250" i="15"/>
  <c r="P250" i="15"/>
  <c r="O250" i="15"/>
  <c r="N250" i="15"/>
  <c r="M250" i="15"/>
  <c r="L250" i="15"/>
  <c r="K250" i="15"/>
  <c r="J250" i="15"/>
  <c r="I250" i="15"/>
  <c r="H250" i="15"/>
  <c r="G250" i="15"/>
  <c r="F250" i="15"/>
  <c r="E250" i="15"/>
  <c r="D250" i="15"/>
  <c r="C250" i="15"/>
  <c r="R249" i="15"/>
  <c r="Q249" i="15"/>
  <c r="P249" i="15"/>
  <c r="O249" i="15"/>
  <c r="N249" i="15"/>
  <c r="M249" i="15"/>
  <c r="L249" i="15"/>
  <c r="K249" i="15"/>
  <c r="J249" i="15"/>
  <c r="I249" i="15"/>
  <c r="H249" i="15"/>
  <c r="G249" i="15"/>
  <c r="F249" i="15"/>
  <c r="E249" i="15"/>
  <c r="D249" i="15"/>
  <c r="C249" i="15"/>
  <c r="R248" i="15"/>
  <c r="Q248" i="15"/>
  <c r="P248" i="15"/>
  <c r="O248" i="15"/>
  <c r="N248" i="15"/>
  <c r="M248" i="15"/>
  <c r="L248" i="15"/>
  <c r="K248" i="15"/>
  <c r="J248" i="15"/>
  <c r="I248" i="15"/>
  <c r="H248" i="15"/>
  <c r="G248" i="15"/>
  <c r="F248" i="15"/>
  <c r="E248" i="15"/>
  <c r="D248" i="15"/>
  <c r="C248" i="15"/>
  <c r="R247" i="15"/>
  <c r="Q247" i="15"/>
  <c r="P247" i="15"/>
  <c r="O247" i="15"/>
  <c r="N247" i="15"/>
  <c r="M247" i="15"/>
  <c r="L247" i="15"/>
  <c r="K247" i="15"/>
  <c r="J247" i="15"/>
  <c r="I247" i="15"/>
  <c r="H247" i="15"/>
  <c r="G247" i="15"/>
  <c r="F247" i="15"/>
  <c r="E247" i="15"/>
  <c r="D247" i="15"/>
  <c r="C247" i="15"/>
  <c r="R246" i="15"/>
  <c r="Q246" i="15"/>
  <c r="P246" i="15"/>
  <c r="O246" i="15"/>
  <c r="N246" i="15"/>
  <c r="M246" i="15"/>
  <c r="L246" i="15"/>
  <c r="K246" i="15"/>
  <c r="J246" i="15"/>
  <c r="I246" i="15"/>
  <c r="H246" i="15"/>
  <c r="G246" i="15"/>
  <c r="F246" i="15"/>
  <c r="E246" i="15"/>
  <c r="D246" i="15"/>
  <c r="C246" i="15"/>
  <c r="R245" i="15"/>
  <c r="Q245" i="15"/>
  <c r="P245" i="15"/>
  <c r="O245" i="15"/>
  <c r="N245" i="15"/>
  <c r="M245" i="15"/>
  <c r="L245" i="15"/>
  <c r="K245" i="15"/>
  <c r="J245" i="15"/>
  <c r="I245" i="15"/>
  <c r="H245" i="15"/>
  <c r="G245" i="15"/>
  <c r="F245" i="15"/>
  <c r="E245" i="15"/>
  <c r="D245" i="15"/>
  <c r="C245" i="15"/>
  <c r="R244" i="15"/>
  <c r="Q244" i="15"/>
  <c r="P244" i="15"/>
  <c r="O244" i="15"/>
  <c r="N244" i="15"/>
  <c r="M244" i="15"/>
  <c r="L244" i="15"/>
  <c r="K244" i="15"/>
  <c r="J244" i="15"/>
  <c r="I244" i="15"/>
  <c r="H244" i="15"/>
  <c r="G244" i="15"/>
  <c r="F244" i="15"/>
  <c r="E244" i="15"/>
  <c r="D244" i="15"/>
  <c r="C244" i="15"/>
  <c r="R243" i="15"/>
  <c r="Q243" i="15"/>
  <c r="P243" i="15"/>
  <c r="O243" i="15"/>
  <c r="N243" i="15"/>
  <c r="M243" i="15"/>
  <c r="L243" i="15"/>
  <c r="K243" i="15"/>
  <c r="J243" i="15"/>
  <c r="I243" i="15"/>
  <c r="H243" i="15"/>
  <c r="G243" i="15"/>
  <c r="F243" i="15"/>
  <c r="E243" i="15"/>
  <c r="D243" i="15"/>
  <c r="C243" i="15"/>
  <c r="R242" i="15"/>
  <c r="Q242" i="15"/>
  <c r="P242" i="15"/>
  <c r="O242" i="15"/>
  <c r="N242" i="15"/>
  <c r="M242" i="15"/>
  <c r="L242" i="15"/>
  <c r="K242" i="15"/>
  <c r="J242" i="15"/>
  <c r="I242" i="15"/>
  <c r="H242" i="15"/>
  <c r="G242" i="15"/>
  <c r="F242" i="15"/>
  <c r="E242" i="15"/>
  <c r="D242" i="15"/>
  <c r="C242" i="15"/>
  <c r="R241" i="15"/>
  <c r="Q241" i="15"/>
  <c r="P241" i="15"/>
  <c r="O241" i="15"/>
  <c r="N241" i="15"/>
  <c r="M241" i="15"/>
  <c r="L241" i="15"/>
  <c r="K241" i="15"/>
  <c r="J241" i="15"/>
  <c r="I241" i="15"/>
  <c r="H241" i="15"/>
  <c r="G241" i="15"/>
  <c r="F241" i="15"/>
  <c r="E241" i="15"/>
  <c r="D241" i="15"/>
  <c r="C241" i="15"/>
  <c r="R240" i="15"/>
  <c r="Q240" i="15"/>
  <c r="P240" i="15"/>
  <c r="O240" i="15"/>
  <c r="N240" i="15"/>
  <c r="M240" i="15"/>
  <c r="L240" i="15"/>
  <c r="K240" i="15"/>
  <c r="J240" i="15"/>
  <c r="I240" i="15"/>
  <c r="H240" i="15"/>
  <c r="G240" i="15"/>
  <c r="F240" i="15"/>
  <c r="E240" i="15"/>
  <c r="D240" i="15"/>
  <c r="C240" i="15"/>
  <c r="R239" i="15"/>
  <c r="Q239" i="15"/>
  <c r="P239" i="15"/>
  <c r="O239" i="15"/>
  <c r="N239" i="15"/>
  <c r="M239" i="15"/>
  <c r="L239" i="15"/>
  <c r="K239" i="15"/>
  <c r="J239" i="15"/>
  <c r="I239" i="15"/>
  <c r="H239" i="15"/>
  <c r="G239" i="15"/>
  <c r="F239" i="15"/>
  <c r="E239" i="15"/>
  <c r="D239" i="15"/>
  <c r="C239" i="15"/>
  <c r="R238" i="15"/>
  <c r="Q238" i="15"/>
  <c r="P238" i="15"/>
  <c r="O238" i="15"/>
  <c r="N238" i="15"/>
  <c r="M238" i="15"/>
  <c r="L238" i="15"/>
  <c r="K238" i="15"/>
  <c r="J238" i="15"/>
  <c r="I238" i="15"/>
  <c r="H238" i="15"/>
  <c r="G238" i="15"/>
  <c r="F238" i="15"/>
  <c r="E238" i="15"/>
  <c r="D238" i="15"/>
  <c r="C238" i="15"/>
  <c r="R237" i="15"/>
  <c r="Q237" i="15"/>
  <c r="P237" i="15"/>
  <c r="O237" i="15"/>
  <c r="N237" i="15"/>
  <c r="M237" i="15"/>
  <c r="L237" i="15"/>
  <c r="K237" i="15"/>
  <c r="J237" i="15"/>
  <c r="I237" i="15"/>
  <c r="H237" i="15"/>
  <c r="G237" i="15"/>
  <c r="F237" i="15"/>
  <c r="E237" i="15"/>
  <c r="D237" i="15"/>
  <c r="C237" i="15"/>
  <c r="R236" i="15"/>
  <c r="Q236" i="15"/>
  <c r="P236" i="15"/>
  <c r="O236" i="15"/>
  <c r="N236" i="15"/>
  <c r="M236" i="15"/>
  <c r="L236" i="15"/>
  <c r="K236" i="15"/>
  <c r="J236" i="15"/>
  <c r="I236" i="15"/>
  <c r="H236" i="15"/>
  <c r="G236" i="15"/>
  <c r="F236" i="15"/>
  <c r="E236" i="15"/>
  <c r="D236" i="15"/>
  <c r="C236" i="15"/>
  <c r="R235" i="15"/>
  <c r="Q235" i="15"/>
  <c r="P235" i="15"/>
  <c r="O235" i="15"/>
  <c r="N235" i="15"/>
  <c r="M235" i="15"/>
  <c r="L235" i="15"/>
  <c r="K235" i="15"/>
  <c r="J235" i="15"/>
  <c r="I235" i="15"/>
  <c r="H235" i="15"/>
  <c r="G235" i="15"/>
  <c r="F235" i="15"/>
  <c r="E235" i="15"/>
  <c r="D235" i="15"/>
  <c r="C235" i="15"/>
  <c r="R234" i="15"/>
  <c r="Q234" i="15"/>
  <c r="P234" i="15"/>
  <c r="O234" i="15"/>
  <c r="N234" i="15"/>
  <c r="M234" i="15"/>
  <c r="L234" i="15"/>
  <c r="K234" i="15"/>
  <c r="J234" i="15"/>
  <c r="I234" i="15"/>
  <c r="H234" i="15"/>
  <c r="G234" i="15"/>
  <c r="F234" i="15"/>
  <c r="E234" i="15"/>
  <c r="D234" i="15"/>
  <c r="C234" i="15"/>
  <c r="R233" i="15"/>
  <c r="Q233" i="15"/>
  <c r="P233" i="15"/>
  <c r="O233" i="15"/>
  <c r="N233" i="15"/>
  <c r="M233" i="15"/>
  <c r="L233" i="15"/>
  <c r="K233" i="15"/>
  <c r="J233" i="15"/>
  <c r="I233" i="15"/>
  <c r="H233" i="15"/>
  <c r="G233" i="15"/>
  <c r="F233" i="15"/>
  <c r="E233" i="15"/>
  <c r="D233" i="15"/>
  <c r="C233" i="15"/>
  <c r="R232" i="15"/>
  <c r="Q232" i="15"/>
  <c r="P232" i="15"/>
  <c r="O232" i="15"/>
  <c r="N232" i="15"/>
  <c r="M232" i="15"/>
  <c r="L232" i="15"/>
  <c r="K232" i="15"/>
  <c r="J232" i="15"/>
  <c r="I232" i="15"/>
  <c r="H232" i="15"/>
  <c r="G232" i="15"/>
  <c r="F232" i="15"/>
  <c r="E232" i="15"/>
  <c r="D232" i="15"/>
  <c r="C232" i="15"/>
  <c r="R231" i="15"/>
  <c r="Q231" i="15"/>
  <c r="P231" i="15"/>
  <c r="O231" i="15"/>
  <c r="N231" i="15"/>
  <c r="M231" i="15"/>
  <c r="L231" i="15"/>
  <c r="K231" i="15"/>
  <c r="J231" i="15"/>
  <c r="I231" i="15"/>
  <c r="H231" i="15"/>
  <c r="G231" i="15"/>
  <c r="F231" i="15"/>
  <c r="E231" i="15"/>
  <c r="D231" i="15"/>
  <c r="C231" i="15"/>
  <c r="R230" i="15"/>
  <c r="Q230" i="15"/>
  <c r="P230" i="15"/>
  <c r="O230" i="15"/>
  <c r="N230" i="15"/>
  <c r="M230" i="15"/>
  <c r="L230" i="15"/>
  <c r="K230" i="15"/>
  <c r="J230" i="15"/>
  <c r="I230" i="15"/>
  <c r="H230" i="15"/>
  <c r="G230" i="15"/>
  <c r="F230" i="15"/>
  <c r="E230" i="15"/>
  <c r="D230" i="15"/>
  <c r="C230" i="15"/>
  <c r="R229" i="15"/>
  <c r="Q229" i="15"/>
  <c r="P229" i="15"/>
  <c r="O229" i="15"/>
  <c r="N229" i="15"/>
  <c r="M229" i="15"/>
  <c r="L229" i="15"/>
  <c r="K229" i="15"/>
  <c r="J229" i="15"/>
  <c r="I229" i="15"/>
  <c r="H229" i="15"/>
  <c r="G229" i="15"/>
  <c r="F229" i="15"/>
  <c r="E229" i="15"/>
  <c r="D229" i="15"/>
  <c r="C229" i="15"/>
  <c r="R228" i="15"/>
  <c r="Q228" i="15"/>
  <c r="P228" i="15"/>
  <c r="O228" i="15"/>
  <c r="N228" i="15"/>
  <c r="M228" i="15"/>
  <c r="L228" i="15"/>
  <c r="K228" i="15"/>
  <c r="J228" i="15"/>
  <c r="I228" i="15"/>
  <c r="H228" i="15"/>
  <c r="G228" i="15"/>
  <c r="F228" i="15"/>
  <c r="E228" i="15"/>
  <c r="D228" i="15"/>
  <c r="C228" i="15"/>
  <c r="R227" i="15"/>
  <c r="Q227" i="15"/>
  <c r="P227" i="15"/>
  <c r="O227" i="15"/>
  <c r="N227" i="15"/>
  <c r="M227" i="15"/>
  <c r="L227" i="15"/>
  <c r="K227" i="15"/>
  <c r="J227" i="15"/>
  <c r="I227" i="15"/>
  <c r="H227" i="15"/>
  <c r="G227" i="15"/>
  <c r="F227" i="15"/>
  <c r="E227" i="15"/>
  <c r="D227" i="15"/>
  <c r="C227" i="15"/>
  <c r="R226" i="15"/>
  <c r="Q226" i="15"/>
  <c r="P226" i="15"/>
  <c r="O226" i="15"/>
  <c r="N226" i="15"/>
  <c r="M226" i="15"/>
  <c r="L226" i="15"/>
  <c r="K226" i="15"/>
  <c r="J226" i="15"/>
  <c r="I226" i="15"/>
  <c r="H226" i="15"/>
  <c r="G226" i="15"/>
  <c r="F226" i="15"/>
  <c r="E226" i="15"/>
  <c r="D226" i="15"/>
  <c r="C226" i="15"/>
  <c r="R225" i="15"/>
  <c r="Q225" i="15"/>
  <c r="P225" i="15"/>
  <c r="O225" i="15"/>
  <c r="N225" i="15"/>
  <c r="M225" i="15"/>
  <c r="L225" i="15"/>
  <c r="K225" i="15"/>
  <c r="J225" i="15"/>
  <c r="I225" i="15"/>
  <c r="H225" i="15"/>
  <c r="G225" i="15"/>
  <c r="F225" i="15"/>
  <c r="E225" i="15"/>
  <c r="D225" i="15"/>
  <c r="C225" i="15"/>
  <c r="R224" i="15"/>
  <c r="Q224" i="15"/>
  <c r="P224" i="15"/>
  <c r="O224" i="15"/>
  <c r="N224" i="15"/>
  <c r="M224" i="15"/>
  <c r="L224" i="15"/>
  <c r="K224" i="15"/>
  <c r="J224" i="15"/>
  <c r="I224" i="15"/>
  <c r="H224" i="15"/>
  <c r="G224" i="15"/>
  <c r="F224" i="15"/>
  <c r="E224" i="15"/>
  <c r="D224" i="15"/>
  <c r="C224" i="15"/>
  <c r="R223" i="15"/>
  <c r="Q223" i="15"/>
  <c r="P223" i="15"/>
  <c r="O223" i="15"/>
  <c r="N223" i="15"/>
  <c r="M223" i="15"/>
  <c r="L223" i="15"/>
  <c r="K223" i="15"/>
  <c r="J223" i="15"/>
  <c r="I223" i="15"/>
  <c r="H223" i="15"/>
  <c r="G223" i="15"/>
  <c r="F223" i="15"/>
  <c r="E223" i="15"/>
  <c r="D223" i="15"/>
  <c r="C223" i="15"/>
  <c r="R222" i="15"/>
  <c r="Q222" i="15"/>
  <c r="P222" i="15"/>
  <c r="O222" i="15"/>
  <c r="N222" i="15"/>
  <c r="M222" i="15"/>
  <c r="L222" i="15"/>
  <c r="K222" i="15"/>
  <c r="J222" i="15"/>
  <c r="I222" i="15"/>
  <c r="H222" i="15"/>
  <c r="G222" i="15"/>
  <c r="F222" i="15"/>
  <c r="E222" i="15"/>
  <c r="D222" i="15"/>
  <c r="C222" i="15"/>
  <c r="R221" i="15"/>
  <c r="Q221" i="15"/>
  <c r="P221" i="15"/>
  <c r="O221" i="15"/>
  <c r="N221" i="15"/>
  <c r="M221" i="15"/>
  <c r="L221" i="15"/>
  <c r="K221" i="15"/>
  <c r="J221" i="15"/>
  <c r="I221" i="15"/>
  <c r="H221" i="15"/>
  <c r="G221" i="15"/>
  <c r="F221" i="15"/>
  <c r="E221" i="15"/>
  <c r="D221" i="15"/>
  <c r="C221" i="15"/>
  <c r="R220" i="15"/>
  <c r="Q220" i="15"/>
  <c r="P220" i="15"/>
  <c r="O220" i="15"/>
  <c r="N220" i="15"/>
  <c r="M220" i="15"/>
  <c r="L220" i="15"/>
  <c r="K220" i="15"/>
  <c r="J220" i="15"/>
  <c r="I220" i="15"/>
  <c r="H220" i="15"/>
  <c r="G220" i="15"/>
  <c r="F220" i="15"/>
  <c r="E220" i="15"/>
  <c r="D220" i="15"/>
  <c r="C220" i="15"/>
  <c r="R219" i="15"/>
  <c r="Q219" i="15"/>
  <c r="P219" i="15"/>
  <c r="O219" i="15"/>
  <c r="N219" i="15"/>
  <c r="M219" i="15"/>
  <c r="L219" i="15"/>
  <c r="K219" i="15"/>
  <c r="J219" i="15"/>
  <c r="I219" i="15"/>
  <c r="H219" i="15"/>
  <c r="G219" i="15"/>
  <c r="F219" i="15"/>
  <c r="E219" i="15"/>
  <c r="D219" i="15"/>
  <c r="C219" i="15"/>
  <c r="R218" i="15"/>
  <c r="Q218" i="15"/>
  <c r="P218" i="15"/>
  <c r="O218" i="15"/>
  <c r="N218" i="15"/>
  <c r="M218" i="15"/>
  <c r="L218" i="15"/>
  <c r="K218" i="15"/>
  <c r="J218" i="15"/>
  <c r="I218" i="15"/>
  <c r="H218" i="15"/>
  <c r="G218" i="15"/>
  <c r="F218" i="15"/>
  <c r="E218" i="15"/>
  <c r="D218" i="15"/>
  <c r="C218" i="15"/>
  <c r="R217" i="15"/>
  <c r="Q217" i="15"/>
  <c r="P217" i="15"/>
  <c r="O217" i="15"/>
  <c r="N217" i="15"/>
  <c r="M217" i="15"/>
  <c r="L217" i="15"/>
  <c r="K217" i="15"/>
  <c r="J217" i="15"/>
  <c r="I217" i="15"/>
  <c r="H217" i="15"/>
  <c r="G217" i="15"/>
  <c r="F217" i="15"/>
  <c r="E217" i="15"/>
  <c r="D217" i="15"/>
  <c r="C217" i="15"/>
  <c r="R216" i="15"/>
  <c r="Q216" i="15"/>
  <c r="P216" i="15"/>
  <c r="O216" i="15"/>
  <c r="N216" i="15"/>
  <c r="M216" i="15"/>
  <c r="L216" i="15"/>
  <c r="K216" i="15"/>
  <c r="J216" i="15"/>
  <c r="I216" i="15"/>
  <c r="H216" i="15"/>
  <c r="G216" i="15"/>
  <c r="F216" i="15"/>
  <c r="E216" i="15"/>
  <c r="D216" i="15"/>
  <c r="C216" i="15"/>
  <c r="R215" i="15"/>
  <c r="Q215" i="15"/>
  <c r="P215" i="15"/>
  <c r="O215" i="15"/>
  <c r="N215" i="15"/>
  <c r="M215" i="15"/>
  <c r="L215" i="15"/>
  <c r="K215" i="15"/>
  <c r="J215" i="15"/>
  <c r="I215" i="15"/>
  <c r="H215" i="15"/>
  <c r="G215" i="15"/>
  <c r="F215" i="15"/>
  <c r="E215" i="15"/>
  <c r="D215" i="15"/>
  <c r="C215" i="15"/>
  <c r="R214" i="15"/>
  <c r="Q214" i="15"/>
  <c r="P214" i="15"/>
  <c r="O214" i="15"/>
  <c r="N214" i="15"/>
  <c r="M214" i="15"/>
  <c r="L214" i="15"/>
  <c r="K214" i="15"/>
  <c r="J214" i="15"/>
  <c r="I214" i="15"/>
  <c r="H214" i="15"/>
  <c r="G214" i="15"/>
  <c r="F214" i="15"/>
  <c r="E214" i="15"/>
  <c r="D214" i="15"/>
  <c r="C214" i="15"/>
  <c r="R213" i="15"/>
  <c r="Q213" i="15"/>
  <c r="P213" i="15"/>
  <c r="O213" i="15"/>
  <c r="N213" i="15"/>
  <c r="M213" i="15"/>
  <c r="L213" i="15"/>
  <c r="K213" i="15"/>
  <c r="J213" i="15"/>
  <c r="I213" i="15"/>
  <c r="H213" i="15"/>
  <c r="G213" i="15"/>
  <c r="F213" i="15"/>
  <c r="E213" i="15"/>
  <c r="D213" i="15"/>
  <c r="C213" i="15"/>
  <c r="R212" i="15"/>
  <c r="Q212" i="15"/>
  <c r="P212" i="15"/>
  <c r="O212" i="15"/>
  <c r="N212" i="15"/>
  <c r="M212" i="15"/>
  <c r="L212" i="15"/>
  <c r="K212" i="15"/>
  <c r="J212" i="15"/>
  <c r="I212" i="15"/>
  <c r="H212" i="15"/>
  <c r="G212" i="15"/>
  <c r="F212" i="15"/>
  <c r="E212" i="15"/>
  <c r="D212" i="15"/>
  <c r="C212" i="15"/>
  <c r="R211" i="15"/>
  <c r="Q211" i="15"/>
  <c r="P211" i="15"/>
  <c r="O211" i="15"/>
  <c r="N211" i="15"/>
  <c r="M211" i="15"/>
  <c r="L211" i="15"/>
  <c r="K211" i="15"/>
  <c r="J211" i="15"/>
  <c r="I211" i="15"/>
  <c r="H211" i="15"/>
  <c r="G211" i="15"/>
  <c r="F211" i="15"/>
  <c r="E211" i="15"/>
  <c r="D211" i="15"/>
  <c r="C211" i="15"/>
  <c r="R210" i="15"/>
  <c r="Q210" i="15"/>
  <c r="P210" i="15"/>
  <c r="O210" i="15"/>
  <c r="N210" i="15"/>
  <c r="M210" i="15"/>
  <c r="L210" i="15"/>
  <c r="K210" i="15"/>
  <c r="J210" i="15"/>
  <c r="I210" i="15"/>
  <c r="H210" i="15"/>
  <c r="G210" i="15"/>
  <c r="F210" i="15"/>
  <c r="E210" i="15"/>
  <c r="D210" i="15"/>
  <c r="C210" i="15"/>
  <c r="R209" i="15"/>
  <c r="Q209" i="15"/>
  <c r="P209" i="15"/>
  <c r="O209" i="15"/>
  <c r="N209" i="15"/>
  <c r="M209" i="15"/>
  <c r="L209" i="15"/>
  <c r="K209" i="15"/>
  <c r="J209" i="15"/>
  <c r="I209" i="15"/>
  <c r="H209" i="15"/>
  <c r="G209" i="15"/>
  <c r="F209" i="15"/>
  <c r="E209" i="15"/>
  <c r="D209" i="15"/>
  <c r="C209" i="15"/>
  <c r="R208" i="15"/>
  <c r="Q208" i="15"/>
  <c r="P208" i="15"/>
  <c r="O208" i="15"/>
  <c r="N208" i="15"/>
  <c r="M208" i="15"/>
  <c r="L208" i="15"/>
  <c r="K208" i="15"/>
  <c r="J208" i="15"/>
  <c r="I208" i="15"/>
  <c r="H208" i="15"/>
  <c r="G208" i="15"/>
  <c r="F208" i="15"/>
  <c r="E208" i="15"/>
  <c r="D208" i="15"/>
  <c r="C208" i="15"/>
  <c r="R207" i="15"/>
  <c r="Q207" i="15"/>
  <c r="P207" i="15"/>
  <c r="O207" i="15"/>
  <c r="N207" i="15"/>
  <c r="M207" i="15"/>
  <c r="L207" i="15"/>
  <c r="K207" i="15"/>
  <c r="J207" i="15"/>
  <c r="I207" i="15"/>
  <c r="H207" i="15"/>
  <c r="G207" i="15"/>
  <c r="F207" i="15"/>
  <c r="E207" i="15"/>
  <c r="D207" i="15"/>
  <c r="C207" i="15"/>
  <c r="R206" i="15"/>
  <c r="Q206" i="15"/>
  <c r="P206" i="15"/>
  <c r="O206" i="15"/>
  <c r="N206" i="15"/>
  <c r="M206" i="15"/>
  <c r="L206" i="15"/>
  <c r="K206" i="15"/>
  <c r="J206" i="15"/>
  <c r="I206" i="15"/>
  <c r="H206" i="15"/>
  <c r="G206" i="15"/>
  <c r="F206" i="15"/>
  <c r="E206" i="15"/>
  <c r="D206" i="15"/>
  <c r="C206" i="15"/>
  <c r="R205" i="15"/>
  <c r="Q205" i="15"/>
  <c r="P205" i="15"/>
  <c r="O205" i="15"/>
  <c r="N205" i="15"/>
  <c r="M205" i="15"/>
  <c r="L205" i="15"/>
  <c r="K205" i="15"/>
  <c r="J205" i="15"/>
  <c r="I205" i="15"/>
  <c r="H205" i="15"/>
  <c r="G205" i="15"/>
  <c r="F205" i="15"/>
  <c r="E205" i="15"/>
  <c r="D205" i="15"/>
  <c r="C205" i="15"/>
  <c r="R204" i="15"/>
  <c r="Q204" i="15"/>
  <c r="P204" i="15"/>
  <c r="O204" i="15"/>
  <c r="N204" i="15"/>
  <c r="M204" i="15"/>
  <c r="L204" i="15"/>
  <c r="K204" i="15"/>
  <c r="J204" i="15"/>
  <c r="I204" i="15"/>
  <c r="H204" i="15"/>
  <c r="G204" i="15"/>
  <c r="F204" i="15"/>
  <c r="E204" i="15"/>
  <c r="D204" i="15"/>
  <c r="C204" i="15"/>
  <c r="R203" i="15"/>
  <c r="Q203" i="15"/>
  <c r="P203" i="15"/>
  <c r="O203" i="15"/>
  <c r="N203" i="15"/>
  <c r="M203" i="15"/>
  <c r="L203" i="15"/>
  <c r="K203" i="15"/>
  <c r="J203" i="15"/>
  <c r="I203" i="15"/>
  <c r="H203" i="15"/>
  <c r="G203" i="15"/>
  <c r="F203" i="15"/>
  <c r="E203" i="15"/>
  <c r="D203" i="15"/>
  <c r="C203" i="15"/>
  <c r="R202" i="15"/>
  <c r="Q202" i="15"/>
  <c r="P202" i="15"/>
  <c r="O202" i="15"/>
  <c r="N202" i="15"/>
  <c r="M202" i="15"/>
  <c r="L202" i="15"/>
  <c r="K202" i="15"/>
  <c r="J202" i="15"/>
  <c r="I202" i="15"/>
  <c r="H202" i="15"/>
  <c r="G202" i="15"/>
  <c r="F202" i="15"/>
  <c r="E202" i="15"/>
  <c r="D202" i="15"/>
  <c r="C202" i="15"/>
  <c r="R201" i="15"/>
  <c r="Q201" i="15"/>
  <c r="P201" i="15"/>
  <c r="O201" i="15"/>
  <c r="N201" i="15"/>
  <c r="M201" i="15"/>
  <c r="L201" i="15"/>
  <c r="K201" i="15"/>
  <c r="J201" i="15"/>
  <c r="I201" i="15"/>
  <c r="H201" i="15"/>
  <c r="G201" i="15"/>
  <c r="F201" i="15"/>
  <c r="E201" i="15"/>
  <c r="D201" i="15"/>
  <c r="C201" i="15"/>
  <c r="R200" i="15"/>
  <c r="Q200" i="15"/>
  <c r="P200" i="15"/>
  <c r="O200" i="15"/>
  <c r="N200" i="15"/>
  <c r="M200" i="15"/>
  <c r="L200" i="15"/>
  <c r="K200" i="15"/>
  <c r="J200" i="15"/>
  <c r="I200" i="15"/>
  <c r="H200" i="15"/>
  <c r="G200" i="15"/>
  <c r="F200" i="15"/>
  <c r="E200" i="15"/>
  <c r="D200" i="15"/>
  <c r="C200" i="15"/>
  <c r="R199" i="15"/>
  <c r="Q199" i="15"/>
  <c r="P199" i="15"/>
  <c r="O199" i="15"/>
  <c r="N199" i="15"/>
  <c r="M199" i="15"/>
  <c r="L199" i="15"/>
  <c r="K199" i="15"/>
  <c r="J199" i="15"/>
  <c r="I199" i="15"/>
  <c r="H199" i="15"/>
  <c r="G199" i="15"/>
  <c r="F199" i="15"/>
  <c r="E199" i="15"/>
  <c r="D199" i="15"/>
  <c r="C199" i="15"/>
  <c r="R198" i="15"/>
  <c r="Q198" i="15"/>
  <c r="P198" i="15"/>
  <c r="O198" i="15"/>
  <c r="N198" i="15"/>
  <c r="M198" i="15"/>
  <c r="L198" i="15"/>
  <c r="K198" i="15"/>
  <c r="J198" i="15"/>
  <c r="I198" i="15"/>
  <c r="H198" i="15"/>
  <c r="G198" i="15"/>
  <c r="F198" i="15"/>
  <c r="E198" i="15"/>
  <c r="D198" i="15"/>
  <c r="C198" i="15"/>
  <c r="R197" i="15"/>
  <c r="Q197" i="15"/>
  <c r="P197" i="15"/>
  <c r="O197" i="15"/>
  <c r="N197" i="15"/>
  <c r="M197" i="15"/>
  <c r="L197" i="15"/>
  <c r="K197" i="15"/>
  <c r="J197" i="15"/>
  <c r="I197" i="15"/>
  <c r="H197" i="15"/>
  <c r="G197" i="15"/>
  <c r="F197" i="15"/>
  <c r="E197" i="15"/>
  <c r="D197" i="15"/>
  <c r="C197" i="15"/>
  <c r="R196" i="15"/>
  <c r="Q196" i="15"/>
  <c r="P196" i="15"/>
  <c r="O196" i="15"/>
  <c r="N196" i="15"/>
  <c r="M196" i="15"/>
  <c r="L196" i="15"/>
  <c r="K196" i="15"/>
  <c r="J196" i="15"/>
  <c r="I196" i="15"/>
  <c r="H196" i="15"/>
  <c r="G196" i="15"/>
  <c r="F196" i="15"/>
  <c r="E196" i="15"/>
  <c r="D196" i="15"/>
  <c r="C196" i="15"/>
  <c r="R195" i="15"/>
  <c r="Q195" i="15"/>
  <c r="P195" i="15"/>
  <c r="O195" i="15"/>
  <c r="N195" i="15"/>
  <c r="M195" i="15"/>
  <c r="L195" i="15"/>
  <c r="K195" i="15"/>
  <c r="J195" i="15"/>
  <c r="I195" i="15"/>
  <c r="H195" i="15"/>
  <c r="G195" i="15"/>
  <c r="F195" i="15"/>
  <c r="E195" i="15"/>
  <c r="D195" i="15"/>
  <c r="C195" i="15"/>
  <c r="R194" i="15"/>
  <c r="Q194" i="15"/>
  <c r="P194" i="15"/>
  <c r="O194" i="15"/>
  <c r="N194" i="15"/>
  <c r="M194" i="15"/>
  <c r="L194" i="15"/>
  <c r="K194" i="15"/>
  <c r="J194" i="15"/>
  <c r="I194" i="15"/>
  <c r="H194" i="15"/>
  <c r="G194" i="15"/>
  <c r="F194" i="15"/>
  <c r="E194" i="15"/>
  <c r="D194" i="15"/>
  <c r="C194" i="15"/>
  <c r="R193" i="15"/>
  <c r="Q193" i="15"/>
  <c r="P193" i="15"/>
  <c r="O193" i="15"/>
  <c r="N193" i="15"/>
  <c r="M193" i="15"/>
  <c r="L193" i="15"/>
  <c r="K193" i="15"/>
  <c r="J193" i="15"/>
  <c r="I193" i="15"/>
  <c r="H193" i="15"/>
  <c r="G193" i="15"/>
  <c r="F193" i="15"/>
  <c r="E193" i="15"/>
  <c r="D193" i="15"/>
  <c r="C193" i="15"/>
  <c r="R192" i="15"/>
  <c r="Q192" i="15"/>
  <c r="P192" i="15"/>
  <c r="O192" i="15"/>
  <c r="N192" i="15"/>
  <c r="M192" i="15"/>
  <c r="L192" i="15"/>
  <c r="K192" i="15"/>
  <c r="J192" i="15"/>
  <c r="I192" i="15"/>
  <c r="H192" i="15"/>
  <c r="G192" i="15"/>
  <c r="F192" i="15"/>
  <c r="E192" i="15"/>
  <c r="D192" i="15"/>
  <c r="C192" i="15"/>
  <c r="R191" i="15"/>
  <c r="Q191" i="15"/>
  <c r="P191" i="15"/>
  <c r="O191" i="15"/>
  <c r="N191" i="15"/>
  <c r="M191" i="15"/>
  <c r="L191" i="15"/>
  <c r="K191" i="15"/>
  <c r="J191" i="15"/>
  <c r="I191" i="15"/>
  <c r="H191" i="15"/>
  <c r="G191" i="15"/>
  <c r="F191" i="15"/>
  <c r="E191" i="15"/>
  <c r="D191" i="15"/>
  <c r="C191" i="15"/>
  <c r="R190" i="15"/>
  <c r="Q190" i="15"/>
  <c r="P190" i="15"/>
  <c r="O190" i="15"/>
  <c r="N190" i="15"/>
  <c r="M190" i="15"/>
  <c r="L190" i="15"/>
  <c r="K190" i="15"/>
  <c r="J190" i="15"/>
  <c r="I190" i="15"/>
  <c r="H190" i="15"/>
  <c r="G190" i="15"/>
  <c r="F190" i="15"/>
  <c r="E190" i="15"/>
  <c r="D190" i="15"/>
  <c r="C190" i="15"/>
  <c r="R189" i="15"/>
  <c r="Q189" i="15"/>
  <c r="P189" i="15"/>
  <c r="O189" i="15"/>
  <c r="N189" i="15"/>
  <c r="M189" i="15"/>
  <c r="L189" i="15"/>
  <c r="K189" i="15"/>
  <c r="J189" i="15"/>
  <c r="I189" i="15"/>
  <c r="H189" i="15"/>
  <c r="G189" i="15"/>
  <c r="F189" i="15"/>
  <c r="E189" i="15"/>
  <c r="D189" i="15"/>
  <c r="C189" i="15"/>
  <c r="R188" i="15"/>
  <c r="Q188" i="15"/>
  <c r="P188" i="15"/>
  <c r="O188" i="15"/>
  <c r="N188" i="15"/>
  <c r="M188" i="15"/>
  <c r="L188" i="15"/>
  <c r="K188" i="15"/>
  <c r="J188" i="15"/>
  <c r="I188" i="15"/>
  <c r="H188" i="15"/>
  <c r="G188" i="15"/>
  <c r="F188" i="15"/>
  <c r="E188" i="15"/>
  <c r="D188" i="15"/>
  <c r="C188" i="15"/>
  <c r="R187" i="15"/>
  <c r="Q187" i="15"/>
  <c r="P187" i="15"/>
  <c r="O187" i="15"/>
  <c r="N187" i="15"/>
  <c r="M187" i="15"/>
  <c r="L187" i="15"/>
  <c r="K187" i="15"/>
  <c r="J187" i="15"/>
  <c r="I187" i="15"/>
  <c r="H187" i="15"/>
  <c r="G187" i="15"/>
  <c r="F187" i="15"/>
  <c r="E187" i="15"/>
  <c r="D187" i="15"/>
  <c r="C187" i="15"/>
  <c r="R186" i="15"/>
  <c r="Q186" i="15"/>
  <c r="P186" i="15"/>
  <c r="O186" i="15"/>
  <c r="N186" i="15"/>
  <c r="M186" i="15"/>
  <c r="L186" i="15"/>
  <c r="K186" i="15"/>
  <c r="J186" i="15"/>
  <c r="I186" i="15"/>
  <c r="H186" i="15"/>
  <c r="G186" i="15"/>
  <c r="F186" i="15"/>
  <c r="E186" i="15"/>
  <c r="D186" i="15"/>
  <c r="C186" i="15"/>
  <c r="R185" i="15"/>
  <c r="Q185" i="15"/>
  <c r="P185" i="15"/>
  <c r="O185" i="15"/>
  <c r="N185" i="15"/>
  <c r="M185" i="15"/>
  <c r="L185" i="15"/>
  <c r="K185" i="15"/>
  <c r="J185" i="15"/>
  <c r="I185" i="15"/>
  <c r="H185" i="15"/>
  <c r="G185" i="15"/>
  <c r="F185" i="15"/>
  <c r="E185" i="15"/>
  <c r="D185" i="15"/>
  <c r="C185" i="15"/>
  <c r="I180" i="15"/>
  <c r="G180" i="15"/>
  <c r="E180" i="15"/>
  <c r="C180" i="15"/>
  <c r="I179" i="15"/>
  <c r="G179" i="15"/>
  <c r="E179" i="15"/>
  <c r="C179" i="15"/>
  <c r="I178" i="15"/>
  <c r="G178" i="15"/>
  <c r="E178" i="15"/>
  <c r="C178" i="15"/>
  <c r="I177" i="15"/>
  <c r="G177" i="15"/>
  <c r="E177" i="15"/>
  <c r="C177" i="15"/>
  <c r="I176" i="15"/>
  <c r="G176" i="15"/>
  <c r="E176" i="15"/>
  <c r="C176" i="15"/>
  <c r="I171" i="15"/>
  <c r="G171" i="15"/>
  <c r="E171" i="15"/>
  <c r="C171" i="15"/>
  <c r="I170" i="15"/>
  <c r="G170" i="15"/>
  <c r="E170" i="15"/>
  <c r="C170" i="15"/>
  <c r="I169" i="15"/>
  <c r="G169" i="15"/>
  <c r="E169" i="15"/>
  <c r="C169" i="15"/>
  <c r="I168" i="15"/>
  <c r="G168" i="15"/>
  <c r="E168" i="15"/>
  <c r="C168" i="15"/>
  <c r="I167" i="15"/>
  <c r="G167" i="15"/>
  <c r="E167" i="15"/>
  <c r="C167" i="15"/>
  <c r="I166" i="15"/>
  <c r="G166" i="15"/>
  <c r="E166" i="15"/>
  <c r="C166" i="15"/>
  <c r="I165" i="15"/>
  <c r="G165" i="15"/>
  <c r="E165" i="15"/>
  <c r="C165" i="15"/>
  <c r="I164" i="15"/>
  <c r="G164" i="15"/>
  <c r="E164" i="15"/>
  <c r="C164" i="15"/>
  <c r="I163" i="15"/>
  <c r="G163" i="15"/>
  <c r="E163" i="15"/>
  <c r="C163" i="15"/>
  <c r="I162" i="15"/>
  <c r="G162" i="15"/>
  <c r="E162" i="15"/>
  <c r="C162" i="15"/>
  <c r="I161" i="15"/>
  <c r="G161" i="15"/>
  <c r="E161" i="15"/>
  <c r="C161" i="15"/>
  <c r="I160" i="15"/>
  <c r="G160" i="15"/>
  <c r="E160" i="15"/>
  <c r="C160" i="15"/>
  <c r="I159" i="15"/>
  <c r="G159" i="15"/>
  <c r="E159" i="15"/>
  <c r="C159" i="15"/>
  <c r="I158" i="15"/>
  <c r="G158" i="15"/>
  <c r="E158" i="15"/>
  <c r="C158" i="15"/>
  <c r="I157" i="15"/>
  <c r="G157" i="15"/>
  <c r="E157" i="15"/>
  <c r="C157" i="15"/>
  <c r="I156" i="15"/>
  <c r="G156" i="15"/>
  <c r="E156" i="15"/>
  <c r="C156" i="15"/>
  <c r="I155" i="15"/>
  <c r="G155" i="15"/>
  <c r="E155" i="15"/>
  <c r="C155" i="15"/>
  <c r="I154" i="15"/>
  <c r="G154" i="15"/>
  <c r="E154" i="15"/>
  <c r="C154" i="15"/>
  <c r="I153" i="15"/>
  <c r="G153" i="15"/>
  <c r="E153" i="15"/>
  <c r="C153" i="15"/>
  <c r="I152" i="15"/>
  <c r="G152" i="15"/>
  <c r="E152" i="15"/>
  <c r="C152" i="15"/>
  <c r="I151" i="15"/>
  <c r="G151" i="15"/>
  <c r="E151" i="15"/>
  <c r="C151" i="15"/>
  <c r="I146" i="15"/>
  <c r="G146" i="15"/>
  <c r="E146" i="15"/>
  <c r="C146" i="15"/>
  <c r="I145" i="15"/>
  <c r="G145" i="15"/>
  <c r="E145" i="15"/>
  <c r="C145" i="15"/>
  <c r="I144" i="15"/>
  <c r="G144" i="15"/>
  <c r="E144" i="15"/>
  <c r="C144" i="15"/>
  <c r="I143" i="15"/>
  <c r="G143" i="15"/>
  <c r="E143" i="15"/>
  <c r="C143" i="15"/>
  <c r="I142" i="15"/>
  <c r="G142" i="15"/>
  <c r="E142" i="15"/>
  <c r="C142" i="15"/>
  <c r="I141" i="15"/>
  <c r="G141" i="15"/>
  <c r="E141" i="15"/>
  <c r="C141" i="15"/>
  <c r="I140" i="15"/>
  <c r="G140" i="15"/>
  <c r="E140" i="15"/>
  <c r="C140" i="15"/>
  <c r="I139" i="15"/>
  <c r="G139" i="15"/>
  <c r="E139" i="15"/>
  <c r="C139" i="15"/>
  <c r="I138" i="15"/>
  <c r="G138" i="15"/>
  <c r="E138" i="15"/>
  <c r="C138" i="15"/>
  <c r="I137" i="15"/>
  <c r="G137" i="15"/>
  <c r="E137" i="15"/>
  <c r="C137" i="15"/>
  <c r="I136" i="15"/>
  <c r="G136" i="15"/>
  <c r="E136" i="15"/>
  <c r="C136" i="15"/>
  <c r="A131" i="15"/>
  <c r="A130" i="15"/>
  <c r="A128" i="15"/>
  <c r="A127" i="15"/>
  <c r="I125" i="15"/>
  <c r="G125" i="15"/>
  <c r="E125" i="15"/>
  <c r="C125" i="15"/>
  <c r="I124" i="15"/>
  <c r="G124" i="15"/>
  <c r="E124" i="15"/>
  <c r="C124" i="15"/>
  <c r="I123" i="15"/>
  <c r="G123" i="15"/>
  <c r="E123" i="15"/>
  <c r="C123" i="15"/>
  <c r="I122" i="15"/>
  <c r="G122" i="15"/>
  <c r="E122" i="15"/>
  <c r="C122" i="15"/>
  <c r="I121" i="15"/>
  <c r="G121" i="15"/>
  <c r="E121" i="15"/>
  <c r="C121" i="15"/>
  <c r="I120" i="15"/>
  <c r="G120" i="15"/>
  <c r="E120" i="15"/>
  <c r="C120" i="15"/>
  <c r="I119" i="15"/>
  <c r="G119" i="15"/>
  <c r="E119" i="15"/>
  <c r="C119" i="15"/>
  <c r="I118" i="15"/>
  <c r="G118" i="15"/>
  <c r="E118" i="15"/>
  <c r="C118" i="15"/>
  <c r="I117" i="15"/>
  <c r="G117" i="15"/>
  <c r="E117" i="15"/>
  <c r="C117" i="15"/>
  <c r="I116" i="15"/>
  <c r="G116" i="15"/>
  <c r="E116" i="15"/>
  <c r="C116" i="15"/>
  <c r="I115" i="15"/>
  <c r="G115" i="15"/>
  <c r="E115" i="15"/>
  <c r="C115" i="15"/>
  <c r="I114" i="15"/>
  <c r="G114" i="15"/>
  <c r="E114" i="15"/>
  <c r="C114" i="15"/>
  <c r="I113" i="15"/>
  <c r="G113" i="15"/>
  <c r="E113" i="15"/>
  <c r="C113" i="15"/>
  <c r="I112" i="15"/>
  <c r="G112" i="15"/>
  <c r="E112" i="15"/>
  <c r="C112" i="15"/>
  <c r="I111" i="15"/>
  <c r="G111" i="15"/>
  <c r="E111" i="15"/>
  <c r="C111" i="15"/>
  <c r="I106" i="15"/>
  <c r="G106" i="15"/>
  <c r="E106" i="15"/>
  <c r="C106" i="15"/>
  <c r="I105" i="15"/>
  <c r="G105" i="15"/>
  <c r="E105" i="15"/>
  <c r="C105" i="15"/>
  <c r="I104" i="15"/>
  <c r="G104" i="15"/>
  <c r="E104" i="15"/>
  <c r="C104" i="15"/>
  <c r="I103" i="15"/>
  <c r="G103" i="15"/>
  <c r="E103" i="15"/>
  <c r="C103" i="15"/>
  <c r="I102" i="15"/>
  <c r="G102" i="15"/>
  <c r="E102" i="15"/>
  <c r="C102" i="15"/>
  <c r="I101" i="15"/>
  <c r="G101" i="15"/>
  <c r="E101" i="15"/>
  <c r="C101" i="15"/>
  <c r="I100" i="15"/>
  <c r="G100" i="15"/>
  <c r="E100" i="15"/>
  <c r="C100" i="15"/>
  <c r="I99" i="15"/>
  <c r="G99" i="15"/>
  <c r="E99" i="15"/>
  <c r="C99" i="15"/>
  <c r="I98" i="15"/>
  <c r="G98" i="15"/>
  <c r="E98" i="15"/>
  <c r="C98" i="15"/>
  <c r="I93" i="15"/>
  <c r="G93" i="15"/>
  <c r="E93" i="15"/>
  <c r="C93" i="15"/>
  <c r="I92" i="15"/>
  <c r="G92" i="15"/>
  <c r="E92" i="15"/>
  <c r="C92" i="15"/>
  <c r="I91" i="15"/>
  <c r="G91" i="15"/>
  <c r="E91" i="15"/>
  <c r="C91" i="15"/>
  <c r="I86" i="15"/>
  <c r="G86" i="15"/>
  <c r="E86" i="15"/>
  <c r="C86" i="15"/>
  <c r="I85" i="15"/>
  <c r="G85" i="15"/>
  <c r="E85" i="15"/>
  <c r="C85" i="15"/>
  <c r="I84" i="15"/>
  <c r="G84" i="15"/>
  <c r="E84" i="15"/>
  <c r="C84" i="15"/>
  <c r="I79" i="15"/>
  <c r="G79" i="15"/>
  <c r="E79" i="15"/>
  <c r="C79" i="15"/>
  <c r="I78" i="15"/>
  <c r="G78" i="15"/>
  <c r="E78" i="15"/>
  <c r="C78" i="15"/>
  <c r="I77" i="15"/>
  <c r="G77" i="15"/>
  <c r="E77" i="15"/>
  <c r="C77" i="15"/>
  <c r="A72" i="15"/>
  <c r="A71" i="15"/>
  <c r="A70" i="15"/>
  <c r="A69" i="15"/>
  <c r="A68" i="15"/>
  <c r="A67" i="15"/>
  <c r="A66" i="15"/>
  <c r="I64" i="15"/>
  <c r="G64" i="15"/>
  <c r="E64" i="15"/>
  <c r="C64" i="15"/>
  <c r="I63" i="15"/>
  <c r="G63" i="15"/>
  <c r="E63" i="15"/>
  <c r="C63" i="15"/>
  <c r="I62" i="15"/>
  <c r="G62" i="15"/>
  <c r="E62" i="15"/>
  <c r="C62" i="15"/>
  <c r="I61" i="15"/>
  <c r="G61" i="15"/>
  <c r="E61" i="15"/>
  <c r="C61" i="15"/>
  <c r="I60" i="15"/>
  <c r="G60" i="15"/>
  <c r="E60" i="15"/>
  <c r="C60" i="15"/>
  <c r="I59" i="15"/>
  <c r="G59" i="15"/>
  <c r="E59" i="15"/>
  <c r="C59" i="15"/>
  <c r="I58" i="15"/>
  <c r="G58" i="15"/>
  <c r="E58" i="15"/>
  <c r="C58" i="15"/>
  <c r="I57" i="15"/>
  <c r="G57" i="15"/>
  <c r="E57" i="15"/>
  <c r="C57" i="15"/>
  <c r="I52" i="15"/>
  <c r="G52" i="15"/>
  <c r="E52" i="15"/>
  <c r="C52" i="15"/>
  <c r="I51" i="15"/>
  <c r="G51" i="15"/>
  <c r="E51" i="15"/>
  <c r="C51" i="15"/>
  <c r="I50" i="15"/>
  <c r="G50" i="15"/>
  <c r="E50" i="15"/>
  <c r="C50" i="15"/>
  <c r="I49" i="15"/>
  <c r="G49" i="15"/>
  <c r="E49" i="15"/>
  <c r="C49" i="15"/>
  <c r="I48" i="15"/>
  <c r="G48" i="15"/>
  <c r="E48" i="15"/>
  <c r="C48" i="15"/>
  <c r="I47" i="15"/>
  <c r="G47" i="15"/>
  <c r="E47" i="15"/>
  <c r="C47" i="15"/>
  <c r="I46" i="15"/>
  <c r="G46" i="15"/>
  <c r="E46" i="15"/>
  <c r="C46" i="15"/>
  <c r="I45" i="15"/>
  <c r="G45" i="15"/>
  <c r="E45" i="15"/>
  <c r="C45" i="15"/>
  <c r="I44" i="15"/>
  <c r="G44" i="15"/>
  <c r="E44" i="15"/>
  <c r="C44" i="15"/>
  <c r="I43" i="15"/>
  <c r="G43" i="15"/>
  <c r="E43" i="15"/>
  <c r="C43" i="15"/>
  <c r="I42" i="15"/>
  <c r="G42" i="15"/>
  <c r="E42" i="15"/>
  <c r="C42" i="15"/>
  <c r="I41" i="15"/>
  <c r="G41" i="15"/>
  <c r="E41" i="15"/>
  <c r="C41" i="15"/>
  <c r="I40" i="15"/>
  <c r="G40" i="15"/>
  <c r="E40" i="15"/>
  <c r="C40" i="15"/>
  <c r="I39" i="15"/>
  <c r="G39" i="15"/>
  <c r="E39" i="15"/>
  <c r="C39" i="15"/>
  <c r="I34" i="15"/>
  <c r="G34" i="15"/>
  <c r="E34" i="15"/>
  <c r="C34" i="15"/>
  <c r="I33" i="15"/>
  <c r="G33" i="15"/>
  <c r="E33" i="15"/>
  <c r="C33" i="15"/>
  <c r="I32" i="15"/>
  <c r="G32" i="15"/>
  <c r="E32" i="15"/>
  <c r="C32" i="15"/>
  <c r="I31" i="15"/>
  <c r="G31" i="15"/>
  <c r="E31" i="15"/>
  <c r="C31" i="15"/>
  <c r="I30" i="15"/>
  <c r="G30" i="15"/>
  <c r="E30" i="15"/>
  <c r="C30" i="15"/>
  <c r="I29" i="15"/>
  <c r="G29" i="15"/>
  <c r="E29" i="15"/>
  <c r="C29" i="15"/>
  <c r="C21" i="15"/>
  <c r="C20" i="15"/>
  <c r="C19" i="15"/>
  <c r="C18" i="15"/>
  <c r="C17" i="15"/>
  <c r="C16" i="15"/>
  <c r="C15" i="15"/>
  <c r="C14" i="15"/>
  <c r="C12" i="15"/>
  <c r="C11" i="15"/>
  <c r="C10" i="15"/>
  <c r="C9" i="15"/>
  <c r="C8" i="15"/>
  <c r="C36" i="9" s="1"/>
  <c r="C7" i="15"/>
  <c r="E3" i="15"/>
  <c r="E2" i="15"/>
  <c r="A233" i="14"/>
  <c r="A232" i="14"/>
  <c r="A231" i="14"/>
  <c r="A230" i="14"/>
  <c r="A229" i="14"/>
  <c r="A228" i="14"/>
  <c r="A227" i="14"/>
  <c r="A226" i="14"/>
  <c r="A225" i="14"/>
  <c r="A224" i="14"/>
  <c r="A223" i="14"/>
  <c r="A222" i="14"/>
  <c r="A221" i="14"/>
  <c r="A220" i="14"/>
  <c r="A219" i="14"/>
  <c r="A218" i="14"/>
  <c r="A217" i="14"/>
  <c r="A216" i="14"/>
  <c r="A215" i="14"/>
  <c r="A214" i="14"/>
  <c r="D210" i="14"/>
  <c r="B210" i="14"/>
  <c r="D209" i="14"/>
  <c r="B209" i="14"/>
  <c r="D208" i="14"/>
  <c r="B208" i="14"/>
  <c r="D207" i="14"/>
  <c r="B207" i="14"/>
  <c r="D206" i="14"/>
  <c r="B206" i="14"/>
  <c r="D205" i="14"/>
  <c r="B205" i="14"/>
  <c r="D204" i="14"/>
  <c r="B204" i="14"/>
  <c r="D202" i="14"/>
  <c r="B202" i="14"/>
  <c r="D201" i="14"/>
  <c r="B201" i="14"/>
  <c r="D200" i="14"/>
  <c r="B200" i="14"/>
  <c r="D199" i="14"/>
  <c r="B199" i="14"/>
  <c r="D198" i="14"/>
  <c r="B198" i="14"/>
  <c r="D196" i="14"/>
  <c r="B196" i="14"/>
  <c r="D192" i="14"/>
  <c r="C192" i="14"/>
  <c r="B192" i="14"/>
  <c r="A192" i="14"/>
  <c r="D186" i="14"/>
  <c r="D185" i="14"/>
  <c r="D184" i="14"/>
  <c r="D179" i="14"/>
  <c r="D176" i="14"/>
  <c r="D175" i="14"/>
  <c r="D174" i="14"/>
  <c r="D173" i="14"/>
  <c r="G171" i="14"/>
  <c r="G170" i="14"/>
  <c r="D170" i="14"/>
  <c r="D168" i="14"/>
  <c r="D164" i="14"/>
  <c r="D162" i="14"/>
  <c r="D161" i="14"/>
  <c r="D160" i="14"/>
  <c r="D159" i="14"/>
  <c r="D158" i="14"/>
  <c r="G157" i="14"/>
  <c r="D157" i="14"/>
  <c r="G156" i="14"/>
  <c r="D156" i="14"/>
  <c r="G155" i="14"/>
  <c r="G154" i="14"/>
  <c r="D154" i="14"/>
  <c r="D152" i="14"/>
  <c r="A147" i="14"/>
  <c r="A146" i="14"/>
  <c r="A145" i="14"/>
  <c r="A144" i="14"/>
  <c r="D142" i="14"/>
  <c r="A142" i="14"/>
  <c r="D141" i="14"/>
  <c r="A141" i="14"/>
  <c r="D137" i="14"/>
  <c r="C137" i="14"/>
  <c r="B137" i="14"/>
  <c r="A137" i="14"/>
  <c r="D136" i="14"/>
  <c r="C136" i="14"/>
  <c r="B136" i="14"/>
  <c r="A136" i="14"/>
  <c r="D132" i="14"/>
  <c r="C132" i="14"/>
  <c r="B132" i="14"/>
  <c r="A132" i="14"/>
  <c r="D128" i="14"/>
  <c r="C128" i="14"/>
  <c r="B128" i="14"/>
  <c r="A128" i="14"/>
  <c r="D127" i="14"/>
  <c r="C127" i="14"/>
  <c r="B127" i="14"/>
  <c r="A127" i="14"/>
  <c r="D126" i="14"/>
  <c r="C126" i="14"/>
  <c r="B126" i="14"/>
  <c r="A126" i="14"/>
  <c r="D122" i="14"/>
  <c r="C122" i="14"/>
  <c r="B122" i="14"/>
  <c r="A122" i="14"/>
  <c r="D118" i="14"/>
  <c r="C118" i="14"/>
  <c r="B118" i="14"/>
  <c r="A118"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99" i="14"/>
  <c r="C99" i="14"/>
  <c r="B99" i="14"/>
  <c r="A99" i="14"/>
  <c r="B98" i="14"/>
  <c r="E95" i="14"/>
  <c r="D95" i="14"/>
  <c r="C95" i="14"/>
  <c r="B95" i="14"/>
  <c r="A95" i="14"/>
  <c r="E94" i="14"/>
  <c r="D94" i="14"/>
  <c r="C94" i="14"/>
  <c r="B94" i="14"/>
  <c r="A94" i="14"/>
  <c r="E93" i="14"/>
  <c r="D93" i="14"/>
  <c r="C93" i="14"/>
  <c r="B93" i="14"/>
  <c r="A93" i="14"/>
  <c r="E92" i="14"/>
  <c r="D92" i="14"/>
  <c r="C92" i="14"/>
  <c r="B92" i="14"/>
  <c r="A92" i="14"/>
  <c r="E91" i="14"/>
  <c r="D91" i="14"/>
  <c r="C91" i="14"/>
  <c r="B91" i="14"/>
  <c r="A91" i="14"/>
  <c r="E90" i="14"/>
  <c r="D90" i="14"/>
  <c r="C90" i="14"/>
  <c r="B90" i="14"/>
  <c r="A90" i="14"/>
  <c r="B88" i="14"/>
  <c r="A83" i="14"/>
  <c r="C81" i="14"/>
  <c r="C80" i="14"/>
  <c r="A80" i="14"/>
  <c r="C79" i="14"/>
  <c r="A79" i="14"/>
  <c r="C78" i="14"/>
  <c r="A78" i="14"/>
  <c r="C77" i="14"/>
  <c r="A77" i="14"/>
  <c r="C76" i="14"/>
  <c r="A76" i="14"/>
  <c r="C75" i="14"/>
  <c r="A75" i="14"/>
  <c r="C74" i="14"/>
  <c r="A74" i="14"/>
  <c r="C73" i="14"/>
  <c r="A73" i="14"/>
  <c r="C72" i="14"/>
  <c r="A72" i="14"/>
  <c r="A71" i="14"/>
  <c r="A69"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7" i="14"/>
  <c r="D45" i="14"/>
  <c r="G43" i="14"/>
  <c r="F43" i="14"/>
  <c r="E43" i="14"/>
  <c r="D43" i="14"/>
  <c r="C43" i="14"/>
  <c r="B43" i="14"/>
  <c r="A43" i="14"/>
  <c r="G42" i="14"/>
  <c r="F42" i="14"/>
  <c r="E42" i="14"/>
  <c r="D42" i="14"/>
  <c r="C42" i="14"/>
  <c r="B42" i="14"/>
  <c r="A42" i="14"/>
  <c r="G41" i="14"/>
  <c r="F41" i="14"/>
  <c r="E41" i="14"/>
  <c r="D41" i="14"/>
  <c r="C41" i="14"/>
  <c r="B41" i="14"/>
  <c r="A41" i="14"/>
  <c r="G40" i="14"/>
  <c r="F40" i="14"/>
  <c r="E40" i="14"/>
  <c r="D40" i="14"/>
  <c r="C40" i="14"/>
  <c r="B40" i="14"/>
  <c r="A40" i="14"/>
  <c r="G39" i="14"/>
  <c r="F39" i="14"/>
  <c r="E39" i="14"/>
  <c r="D39" i="14"/>
  <c r="C39" i="14"/>
  <c r="B39" i="14"/>
  <c r="A39" i="14"/>
  <c r="G38" i="14"/>
  <c r="F38" i="14"/>
  <c r="E38" i="14"/>
  <c r="D38" i="14"/>
  <c r="C38" i="14"/>
  <c r="B38" i="14"/>
  <c r="A38" i="14"/>
  <c r="G37" i="14"/>
  <c r="F37" i="14"/>
  <c r="E37" i="14"/>
  <c r="D37" i="14"/>
  <c r="C37" i="14"/>
  <c r="B37" i="14"/>
  <c r="A37" i="14"/>
  <c r="G36" i="14"/>
  <c r="F36" i="14"/>
  <c r="E36" i="14"/>
  <c r="D36" i="14"/>
  <c r="C36" i="14"/>
  <c r="B36" i="14"/>
  <c r="A36" i="14"/>
  <c r="G35" i="14"/>
  <c r="F35" i="14"/>
  <c r="E35" i="14"/>
  <c r="D35" i="14"/>
  <c r="C35" i="14"/>
  <c r="B35" i="14"/>
  <c r="A35" i="14"/>
  <c r="G34" i="14"/>
  <c r="F34" i="14"/>
  <c r="E34" i="14"/>
  <c r="D34" i="14"/>
  <c r="C34" i="14"/>
  <c r="B34" i="14"/>
  <c r="A34" i="14"/>
  <c r="G33" i="14"/>
  <c r="F33" i="14"/>
  <c r="E33" i="14"/>
  <c r="D33" i="14"/>
  <c r="C33" i="14"/>
  <c r="B33" i="14"/>
  <c r="A33" i="14"/>
  <c r="G32" i="14"/>
  <c r="F32" i="14"/>
  <c r="E32" i="14"/>
  <c r="D32" i="14"/>
  <c r="C32" i="14"/>
  <c r="B32" i="14"/>
  <c r="A32" i="14"/>
  <c r="G31" i="14"/>
  <c r="F31" i="14"/>
  <c r="E31" i="14"/>
  <c r="D31" i="14"/>
  <c r="C31" i="14"/>
  <c r="B31" i="14"/>
  <c r="A31" i="14"/>
  <c r="G30" i="14"/>
  <c r="F30" i="14"/>
  <c r="E30" i="14"/>
  <c r="D30" i="14"/>
  <c r="C30" i="14"/>
  <c r="B30" i="14"/>
  <c r="A30" i="14"/>
  <c r="G29" i="14"/>
  <c r="F29" i="14"/>
  <c r="E29" i="14"/>
  <c r="D29" i="14"/>
  <c r="C29" i="14"/>
  <c r="B29" i="14"/>
  <c r="A29" i="14"/>
  <c r="G28" i="14"/>
  <c r="F28" i="14"/>
  <c r="E28" i="14"/>
  <c r="D28" i="14"/>
  <c r="C28" i="14"/>
  <c r="B28" i="14"/>
  <c r="A28" i="14"/>
  <c r="G27" i="14"/>
  <c r="F27" i="14"/>
  <c r="E27" i="14"/>
  <c r="D27" i="14"/>
  <c r="C27" i="14"/>
  <c r="B27" i="14"/>
  <c r="A27" i="14"/>
  <c r="G26" i="14"/>
  <c r="F26" i="14"/>
  <c r="E26" i="14"/>
  <c r="D26" i="14"/>
  <c r="C26" i="14"/>
  <c r="B26" i="14"/>
  <c r="A26" i="14"/>
  <c r="G25" i="14"/>
  <c r="F25" i="14"/>
  <c r="E25" i="14"/>
  <c r="D25" i="14"/>
  <c r="C25" i="14"/>
  <c r="B25" i="14"/>
  <c r="A25" i="14"/>
  <c r="G24" i="14"/>
  <c r="F24" i="14"/>
  <c r="E24" i="14"/>
  <c r="D24" i="14"/>
  <c r="C24" i="14"/>
  <c r="B24" i="14"/>
  <c r="A24" i="14"/>
  <c r="D23" i="14"/>
  <c r="B23" i="14"/>
  <c r="A23" i="14"/>
  <c r="A21" i="14"/>
  <c r="A5" i="14"/>
  <c r="C3" i="14"/>
  <c r="B3" i="14"/>
  <c r="C2" i="14"/>
  <c r="B2" i="14"/>
  <c r="B1" i="14"/>
  <c r="C258" i="9"/>
  <c r="C155" i="9"/>
  <c r="C154" i="9"/>
  <c r="C153" i="9"/>
  <c r="C152" i="9"/>
  <c r="C151" i="9"/>
  <c r="C142" i="9"/>
  <c r="D99" i="8"/>
  <c r="C99" i="8"/>
  <c r="D98" i="8"/>
  <c r="C98" i="8"/>
  <c r="D97" i="8"/>
  <c r="C97" i="8"/>
  <c r="D96" i="8"/>
  <c r="C96" i="8"/>
  <c r="D95" i="8"/>
  <c r="C95" i="8"/>
  <c r="D94" i="8"/>
  <c r="C94" i="8"/>
  <c r="D93" i="8"/>
  <c r="C93" i="8"/>
  <c r="C66" i="8"/>
  <c r="D45" i="8" l="1"/>
  <c r="C325" i="8"/>
  <c r="C324" i="8"/>
  <c r="C326" i="8" l="1"/>
  <c r="C323" i="8"/>
  <c r="C327" i="8"/>
  <c r="C328" i="8"/>
  <c r="C143" i="8"/>
  <c r="C140" i="8"/>
  <c r="C139" i="8"/>
  <c r="C138" i="8"/>
  <c r="F174" i="8" l="1"/>
  <c r="F179" i="8"/>
  <c r="C241" i="9" l="1"/>
  <c r="C243" i="9"/>
  <c r="C179" i="8" l="1"/>
  <c r="C3" i="9" l="1"/>
  <c r="F142" i="9" l="1"/>
  <c r="F143" i="9"/>
  <c r="F141" i="9"/>
  <c r="F133" i="9"/>
  <c r="B100" i="9"/>
  <c r="B101" i="9"/>
  <c r="B102" i="9"/>
  <c r="B103" i="9"/>
  <c r="B104" i="9"/>
  <c r="B105" i="9"/>
  <c r="B106" i="9"/>
  <c r="B107" i="9"/>
  <c r="B108" i="9"/>
  <c r="B109" i="9"/>
  <c r="B110" i="9"/>
  <c r="B111" i="9"/>
  <c r="B99" i="9"/>
  <c r="C77" i="9"/>
  <c r="F81" i="9"/>
  <c r="F82" i="9"/>
  <c r="F83" i="9"/>
  <c r="F84" i="9"/>
  <c r="F85" i="9"/>
  <c r="F86" i="9"/>
  <c r="F87" i="9"/>
  <c r="F80" i="9"/>
  <c r="F79" i="9"/>
  <c r="F78" i="9"/>
  <c r="F76" i="9"/>
  <c r="F75" i="9"/>
  <c r="F74" i="9"/>
  <c r="F46" i="9"/>
  <c r="F47" i="9"/>
  <c r="F48" i="9"/>
  <c r="F49" i="9"/>
  <c r="F50" i="9"/>
  <c r="F51" i="9"/>
  <c r="F44" i="9" s="1"/>
  <c r="F52" i="9"/>
  <c r="F53" i="9"/>
  <c r="F54" i="9"/>
  <c r="F55" i="9"/>
  <c r="F56" i="9"/>
  <c r="F57" i="9"/>
  <c r="F58" i="9"/>
  <c r="F59" i="9"/>
  <c r="F60" i="9"/>
  <c r="F61" i="9"/>
  <c r="F62" i="9"/>
  <c r="F63" i="9"/>
  <c r="F64" i="9"/>
  <c r="F65" i="9"/>
  <c r="F66" i="9"/>
  <c r="F67" i="9"/>
  <c r="F68" i="9"/>
  <c r="F69" i="9"/>
  <c r="F70" i="9"/>
  <c r="F71" i="9"/>
  <c r="F72" i="9"/>
  <c r="F45" i="9"/>
  <c r="D171" i="9" l="1"/>
  <c r="C171" i="9"/>
  <c r="D181" i="9"/>
  <c r="C181" i="9"/>
  <c r="C73" i="8"/>
  <c r="C74" i="8"/>
  <c r="C223" i="9"/>
  <c r="C224" i="9"/>
  <c r="C225" i="9"/>
  <c r="C226" i="9"/>
  <c r="D227" i="9"/>
  <c r="C227" i="9"/>
  <c r="C131" i="9"/>
  <c r="F131" i="9" s="1"/>
  <c r="C132" i="9"/>
  <c r="F132" i="9" s="1"/>
  <c r="C99" i="9"/>
  <c r="F99" i="9" s="1"/>
  <c r="C100" i="9"/>
  <c r="F100" i="9" s="1"/>
  <c r="C101" i="9"/>
  <c r="F101" i="9" s="1"/>
  <c r="C102" i="9"/>
  <c r="F102" i="9" s="1"/>
  <c r="C103" i="9"/>
  <c r="F103" i="9" s="1"/>
  <c r="C104" i="9"/>
  <c r="F104" i="9" s="1"/>
  <c r="C105" i="9"/>
  <c r="F105" i="9" s="1"/>
  <c r="C106" i="9"/>
  <c r="F106" i="9" s="1"/>
  <c r="C107" i="9"/>
  <c r="F107" i="9" s="1"/>
  <c r="C108" i="9"/>
  <c r="F108" i="9" s="1"/>
  <c r="C109" i="9"/>
  <c r="F109" i="9" s="1"/>
  <c r="C110" i="9"/>
  <c r="F110" i="9" s="1"/>
  <c r="C111" i="9"/>
  <c r="F111" i="9" s="1"/>
  <c r="C168" i="9"/>
  <c r="C219" i="9"/>
  <c r="C89" i="8"/>
  <c r="F45" i="8"/>
  <c r="C15" i="8"/>
  <c r="G9" i="5"/>
  <c r="C71" i="8" l="1"/>
  <c r="F152" i="9"/>
  <c r="F154" i="9"/>
  <c r="F155" i="9"/>
  <c r="C72" i="8"/>
  <c r="F153" i="9"/>
  <c r="C70" i="8"/>
  <c r="F151" i="9"/>
  <c r="C161" i="9"/>
  <c r="F161" i="9" s="1"/>
  <c r="C39" i="8"/>
  <c r="G221" i="8" s="1"/>
  <c r="C164" i="8"/>
  <c r="C17" i="8"/>
  <c r="G10" i="5"/>
  <c r="D180" i="9"/>
  <c r="D179" i="9"/>
  <c r="D178" i="9"/>
  <c r="D177" i="9"/>
  <c r="D176" i="9"/>
  <c r="D175" i="9"/>
  <c r="D222" i="9"/>
  <c r="C28" i="9"/>
  <c r="F28" i="9" s="1"/>
  <c r="C75" i="8"/>
  <c r="D225" i="9"/>
  <c r="D89" i="8"/>
  <c r="C180" i="9"/>
  <c r="C179" i="9"/>
  <c r="C178" i="9"/>
  <c r="C177" i="9"/>
  <c r="C176" i="9"/>
  <c r="C175" i="9"/>
  <c r="C174" i="9"/>
  <c r="C173" i="9"/>
  <c r="C172" i="9"/>
  <c r="D226" i="9"/>
  <c r="D224" i="9"/>
  <c r="C222" i="9"/>
  <c r="C12" i="9"/>
  <c r="C118" i="8"/>
  <c r="D223" i="9"/>
  <c r="D174" i="9"/>
  <c r="D173" i="9"/>
  <c r="D172" i="9"/>
  <c r="C38" i="8"/>
  <c r="F226" i="8" s="1"/>
  <c r="C53" i="8"/>
  <c r="G226" i="8" l="1"/>
  <c r="G227" i="8"/>
  <c r="G222" i="8"/>
  <c r="G223" i="8"/>
  <c r="G224" i="8"/>
  <c r="G225" i="8"/>
  <c r="C165" i="8"/>
  <c r="C167" i="8" s="1"/>
  <c r="F224" i="8"/>
  <c r="F218" i="8"/>
  <c r="F227" i="8"/>
  <c r="F223" i="8"/>
  <c r="F221" i="8"/>
  <c r="F225" i="8"/>
  <c r="F222" i="8"/>
  <c r="G219" i="8"/>
  <c r="G218" i="8"/>
  <c r="G217" i="8"/>
  <c r="F219" i="8"/>
  <c r="F217" i="8"/>
  <c r="C290" i="8" l="1"/>
  <c r="C292" i="8" l="1"/>
  <c r="C288" i="8" l="1"/>
  <c r="G336" i="9" l="1"/>
  <c r="F332" i="9"/>
  <c r="G314" i="9"/>
  <c r="F314" i="9"/>
  <c r="D296" i="9"/>
  <c r="G294" i="9" s="1"/>
  <c r="C296" i="9"/>
  <c r="F284" i="9" s="1"/>
  <c r="D230" i="9"/>
  <c r="G228" i="9" s="1"/>
  <c r="C230" i="9"/>
  <c r="F233" i="9" s="1"/>
  <c r="G209" i="9"/>
  <c r="D195" i="9"/>
  <c r="G194" i="9" s="1"/>
  <c r="C195" i="9"/>
  <c r="F171" i="9" s="1"/>
  <c r="F77" i="9"/>
  <c r="D77" i="9"/>
  <c r="F73" i="9"/>
  <c r="D73" i="9"/>
  <c r="C73" i="9"/>
  <c r="D44" i="9"/>
  <c r="C44" i="9"/>
  <c r="C15" i="9"/>
  <c r="F26" i="9" s="1"/>
  <c r="C300" i="8"/>
  <c r="C299" i="8"/>
  <c r="C298" i="8"/>
  <c r="C297" i="8"/>
  <c r="C296" i="8"/>
  <c r="C295" i="8"/>
  <c r="C294" i="8"/>
  <c r="C293" i="8"/>
  <c r="C291" i="8"/>
  <c r="C289" i="8"/>
  <c r="C220" i="8"/>
  <c r="C208" i="8"/>
  <c r="F187" i="8"/>
  <c r="F185" i="8"/>
  <c r="F183" i="8"/>
  <c r="F181" i="8"/>
  <c r="F186" i="8"/>
  <c r="F178" i="8"/>
  <c r="F175" i="8"/>
  <c r="F164" i="8"/>
  <c r="G162" i="8"/>
  <c r="C153" i="8"/>
  <c r="G136" i="8"/>
  <c r="C127" i="8"/>
  <c r="D100" i="8"/>
  <c r="G103" i="8" s="1"/>
  <c r="C100" i="8"/>
  <c r="F105" i="8" s="1"/>
  <c r="G80" i="8"/>
  <c r="C77" i="8"/>
  <c r="F82" i="8" s="1"/>
  <c r="C58" i="8"/>
  <c r="F151" i="8" l="1"/>
  <c r="F140" i="8"/>
  <c r="F134" i="8"/>
  <c r="F125" i="8"/>
  <c r="F124" i="8"/>
  <c r="G278" i="9"/>
  <c r="G288" i="9"/>
  <c r="F191" i="9"/>
  <c r="G181" i="9"/>
  <c r="G171" i="9"/>
  <c r="G183" i="9"/>
  <c r="G172" i="9"/>
  <c r="G190" i="9"/>
  <c r="G179" i="9"/>
  <c r="F138" i="8"/>
  <c r="G159" i="8"/>
  <c r="F63" i="8"/>
  <c r="F55" i="8"/>
  <c r="F56" i="8"/>
  <c r="F57" i="8"/>
  <c r="F78" i="8"/>
  <c r="F110" i="8"/>
  <c r="F60" i="8"/>
  <c r="F86" i="8"/>
  <c r="F113" i="8"/>
  <c r="F147" i="8"/>
  <c r="F61" i="8"/>
  <c r="F93" i="8"/>
  <c r="G155" i="8"/>
  <c r="G175" i="9"/>
  <c r="F70" i="8"/>
  <c r="F96" i="8"/>
  <c r="G157" i="8"/>
  <c r="G176" i="9"/>
  <c r="F101" i="8"/>
  <c r="F73" i="8"/>
  <c r="G96" i="8"/>
  <c r="F117" i="8"/>
  <c r="G98" i="8"/>
  <c r="G82" i="8"/>
  <c r="G105" i="8"/>
  <c r="F115" i="8"/>
  <c r="F121" i="8"/>
  <c r="F131" i="8"/>
  <c r="F165" i="8"/>
  <c r="F123" i="8"/>
  <c r="F149" i="8"/>
  <c r="F166" i="8"/>
  <c r="F76" i="8"/>
  <c r="G78" i="8"/>
  <c r="G94" i="8"/>
  <c r="F99" i="8"/>
  <c r="G101" i="8"/>
  <c r="F119" i="8"/>
  <c r="F142" i="8"/>
  <c r="F145" i="8"/>
  <c r="F80" i="8"/>
  <c r="F114" i="8"/>
  <c r="F118" i="8"/>
  <c r="F126" i="8"/>
  <c r="F178" i="9"/>
  <c r="F280" i="9"/>
  <c r="G133" i="8"/>
  <c r="F103" i="8"/>
  <c r="F112" i="8"/>
  <c r="F116" i="8"/>
  <c r="F120" i="8"/>
  <c r="F122" i="8"/>
  <c r="F128" i="8"/>
  <c r="G131" i="8"/>
  <c r="F135" i="8"/>
  <c r="F71" i="8"/>
  <c r="F74" i="8"/>
  <c r="F94" i="8"/>
  <c r="F97" i="8"/>
  <c r="G129" i="8"/>
  <c r="F132" i="8"/>
  <c r="G135" i="8"/>
  <c r="F139" i="8"/>
  <c r="F141" i="8"/>
  <c r="F143" i="8"/>
  <c r="G161" i="8"/>
  <c r="G173" i="9"/>
  <c r="G178" i="9"/>
  <c r="G187" i="9"/>
  <c r="G286" i="9"/>
  <c r="F130" i="8"/>
  <c r="F133" i="8"/>
  <c r="F136" i="8"/>
  <c r="G224" i="9"/>
  <c r="G272" i="9"/>
  <c r="G282" i="9"/>
  <c r="G290" i="9"/>
  <c r="G226" i="9"/>
  <c r="G276" i="9"/>
  <c r="G284" i="9"/>
  <c r="G292" i="9"/>
  <c r="G213" i="9"/>
  <c r="G184" i="9"/>
  <c r="G191" i="9"/>
  <c r="G231" i="9"/>
  <c r="G180" i="9"/>
  <c r="F187" i="9"/>
  <c r="G192" i="9"/>
  <c r="G235" i="9"/>
  <c r="F176" i="9"/>
  <c r="F226" i="9"/>
  <c r="F272" i="9"/>
  <c r="F336" i="9"/>
  <c r="F174" i="9"/>
  <c r="F185" i="9"/>
  <c r="F189" i="9"/>
  <c r="F222" i="9"/>
  <c r="F310" i="9"/>
  <c r="F182" i="9"/>
  <c r="F172" i="9"/>
  <c r="G174" i="9"/>
  <c r="G177" i="9"/>
  <c r="F180" i="9"/>
  <c r="G182" i="9"/>
  <c r="G186" i="9"/>
  <c r="G189" i="9"/>
  <c r="F193" i="9"/>
  <c r="G222" i="9"/>
  <c r="G274" i="9"/>
  <c r="G280" i="9"/>
  <c r="F288" i="9"/>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214" i="9"/>
  <c r="F212" i="9"/>
  <c r="F210" i="9"/>
  <c r="F213" i="9"/>
  <c r="F209" i="9"/>
  <c r="F62" i="8"/>
  <c r="F54" i="8"/>
  <c r="F81" i="8"/>
  <c r="F87" i="8"/>
  <c r="F104" i="8"/>
  <c r="F109" i="8"/>
  <c r="F53" i="8"/>
  <c r="F59" i="8"/>
  <c r="F64" i="8"/>
  <c r="F72" i="8"/>
  <c r="F75" i="8"/>
  <c r="G86" i="8"/>
  <c r="G81" i="8"/>
  <c r="G79"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80" i="8"/>
  <c r="F184" i="8"/>
  <c r="F191" i="8"/>
  <c r="F13" i="9"/>
  <c r="F16" i="9"/>
  <c r="F20" i="9"/>
  <c r="F24" i="9"/>
  <c r="F173" i="9"/>
  <c r="F175" i="9"/>
  <c r="F177" i="9"/>
  <c r="F179" i="9"/>
  <c r="F181" i="9"/>
  <c r="F183" i="9"/>
  <c r="G185" i="9"/>
  <c r="G188" i="9"/>
  <c r="G193" i="9"/>
  <c r="G214" i="9"/>
  <c r="G212" i="9"/>
  <c r="G210" i="9"/>
  <c r="G211" i="9"/>
  <c r="G236" i="9"/>
  <c r="G234" i="9"/>
  <c r="G232" i="9"/>
  <c r="G229" i="9"/>
  <c r="G227" i="9"/>
  <c r="G225" i="9"/>
  <c r="G223" i="9"/>
  <c r="G233" i="9"/>
  <c r="G295" i="9"/>
  <c r="G293" i="9"/>
  <c r="G291" i="9"/>
  <c r="G289" i="9"/>
  <c r="G287" i="9"/>
  <c r="G285" i="9"/>
  <c r="G283" i="9"/>
  <c r="G281" i="9"/>
  <c r="G279" i="9"/>
  <c r="G277" i="9"/>
  <c r="G275" i="9"/>
  <c r="G273" i="9"/>
  <c r="G310" i="9"/>
  <c r="G332" i="9"/>
  <c r="F194" i="9"/>
  <c r="F192" i="9"/>
  <c r="F190" i="9"/>
  <c r="F188" i="9"/>
  <c r="F186" i="9"/>
  <c r="F184" i="9"/>
  <c r="F315" i="9"/>
  <c r="F313" i="9"/>
  <c r="F311" i="9"/>
  <c r="F312" i="9"/>
  <c r="F337" i="9"/>
  <c r="F335" i="9"/>
  <c r="F333" i="9"/>
  <c r="F334" i="9"/>
  <c r="F182" i="8"/>
  <c r="F18" i="9"/>
  <c r="F22" i="9"/>
  <c r="G315" i="9"/>
  <c r="G313" i="9"/>
  <c r="G311" i="9"/>
  <c r="G312" i="9"/>
  <c r="G337" i="9"/>
  <c r="G335" i="9"/>
  <c r="G333" i="9"/>
  <c r="G334" i="9"/>
  <c r="G195" i="9" l="1"/>
  <c r="F167" i="8"/>
  <c r="F153" i="8"/>
  <c r="F100" i="8"/>
  <c r="F127" i="8"/>
  <c r="F58" i="8"/>
  <c r="G100" i="8"/>
  <c r="G296" i="9"/>
  <c r="G230" i="9"/>
  <c r="F15" i="9"/>
  <c r="F230" i="9"/>
  <c r="F296" i="9"/>
  <c r="F77" i="8"/>
  <c r="F220" i="8"/>
  <c r="F208" i="8"/>
  <c r="F195" i="9"/>
  <c r="F36" i="9" l="1"/>
</calcChain>
</file>

<file path=xl/sharedStrings.xml><?xml version="1.0" encoding="utf-8"?>
<sst xmlns="http://schemas.openxmlformats.org/spreadsheetml/2006/main" count="2355" uniqueCount="1422">
  <si>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</si>
  <si>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</si>
  <si>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</si>
  <si>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</si>
  <si>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</si>
  <si>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</si>
  <si>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</si>
  <si>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</si>
  <si>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</si>
  <si>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</si>
  <si>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</si>
  <si>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</si>
  <si>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</si>
  <si>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</si>
  <si>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</si>
  <si>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</si>
  <si>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</si>
  <si>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</si>
  <si>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</si>
  <si>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</si>
  <si>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</si>
  <si>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</si>
  <si>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</si>
  <si>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</si>
  <si>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</si>
  <si>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</si>
  <si>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</si>
  <si>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</si>
  <si>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</si>
  <si>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</si>
  <si>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</si>
  <si>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</si>
  <si>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</si>
  <si>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</si>
  <si>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</si>
  <si>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</si>
  <si>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</si>
  <si>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</si>
  <si>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</si>
  <si>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</si>
  <si>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</si>
  <si>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</si>
  <si>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</si>
  <si>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</si>
  <si>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</si>
  <si>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</si>
  <si>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</si>
  <si>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</si>
  <si>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</si>
  <si>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</si>
  <si>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</si>
  <si>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</si>
  <si>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</si>
  <si>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</si>
  <si>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</si>
  <si>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</si>
  <si>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</si>
  <si>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</si>
  <si>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</si>
  <si>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</si>
  <si>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</si>
  <si>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</si>
  <si>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</si>
  <si>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</si>
  <si>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</si>
  <si>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</si>
  <si>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</si>
  <si>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</si>
  <si>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</si>
  <si>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</si>
  <si>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</si>
  <si>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</si>
  <si>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</si>
  <si>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</si>
  <si>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</si>
  <si>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</si>
  <si>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</si>
  <si>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</si>
  <si>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</si>
  <si>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</si>
  <si>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</si>
  <si>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</si>
  <si>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</si>
  <si>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</si>
  <si>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</si>
  <si>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</si>
  <si>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</si>
  <si>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</si>
  <si>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</si>
  <si>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</si>
  <si>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</si>
  <si>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</si>
  <si>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</si>
  <si>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</si>
  <si>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</si>
  <si>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</si>
  <si>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</si>
  <si>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</si>
  <si>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</si>
  <si>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</si>
  <si>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</si>
  <si>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</si>
  <si>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</si>
  <si>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</si>
  <si>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</si>
  <si>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</si>
  <si>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</si>
  <si>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</si>
  <si>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</si>
  <si>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</si>
  <si>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</si>
  <si>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</si>
  <si>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</si>
  <si>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</si>
  <si>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</si>
  <si>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</si>
  <si>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</si>
  <si>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</si>
  <si>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</si>
  <si>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</si>
  <si>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</si>
  <si>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</si>
  <si>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</si>
  <si>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</si>
  <si>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</si>
  <si>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</si>
  <si>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</si>
  <si>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</si>
  <si>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</si>
  <si>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</si>
  <si>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</si>
  <si>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</si>
  <si>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</si>
  <si>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</si>
  <si>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</si>
  <si>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</si>
  <si>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</si>
  <si>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</si>
  <si>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</si>
  <si>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</si>
  <si>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</si>
  <si>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</si>
  <si>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</si>
  <si>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</si>
  <si>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</si>
  <si>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</si>
  <si>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</si>
  <si>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</si>
  <si>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</si>
  <si>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</si>
  <si>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</si>
  <si>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</si>
  <si>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</si>
  <si>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</si>
  <si>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</si>
  <si>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</si>
  <si>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</si>
  <si>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</si>
  <si>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</si>
  <si>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</si>
  <si>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</si>
  <si>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</si>
  <si>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</si>
  <si>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</si>
  <si>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</si>
  <si>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</si>
  <si>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</si>
  <si>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</si>
  <si>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</si>
  <si>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</si>
  <si>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</si>
  <si>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</si>
  <si>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</si>
  <si>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</si>
  <si>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</si>
  <si>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</si>
  <si>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</si>
  <si>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</si>
  <si>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</si>
  <si>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</si>
  <si>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</si>
  <si>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</si>
  <si>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</si>
  <si>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</si>
  <si>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</si>
  <si>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</si>
  <si>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</si>
  <si>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</si>
  <si>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</si>
  <si>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</si>
  <si>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</si>
  <si>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</si>
  <si>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</si>
  <si>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</si>
  <si>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</si>
  <si>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</si>
  <si>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</si>
  <si>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</si>
  <si>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</si>
  <si>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</si>
  <si>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</si>
  <si>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</si>
  <si>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</si>
  <si>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</si>
  <si>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</si>
  <si>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</si>
  <si>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</si>
  <si>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</si>
  <si>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</si>
  <si>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</si>
  <si>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</si>
  <si>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</si>
  <si>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</si>
  <si>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</si>
  <si>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</si>
  <si>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</si>
  <si>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</si>
  <si>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</si>
  <si>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</si>
  <si>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</si>
  <si>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</si>
  <si>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</si>
  <si>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</si>
  <si>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</si>
  <si>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</si>
  <si>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</si>
  <si>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</si>
  <si>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</si>
  <si>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</si>
  <si>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</si>
  <si>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</si>
  <si>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</si>
  <si>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</si>
  <si>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</si>
  <si>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</si>
  <si>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</si>
  <si>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</si>
  <si>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</si>
  <si>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</si>
  <si>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</si>
  <si>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</si>
  <si>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</si>
  <si>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</si>
  <si>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</si>
  <si>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</si>
  <si>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</si>
  <si>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</si>
  <si>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</si>
  <si>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</si>
  <si>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</si>
  <si>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</si>
  <si>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</si>
  <si>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</si>
  <si>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</si>
  <si>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</si>
  <si>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</si>
  <si>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</si>
  <si>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</si>
  <si>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</si>
  <si>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</si>
  <si>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</si>
  <si>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</si>
  <si>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</si>
  <si>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</si>
  <si>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</si>
  <si>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</si>
  <si>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</si>
  <si>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</si>
  <si>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</si>
  <si>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</si>
  <si>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</si>
  <si>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</si>
  <si>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</si>
  <si>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</si>
  <si>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</si>
  <si>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</si>
  <si>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</si>
  <si>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</si>
  <si>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</si>
  <si>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</si>
  <si>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</si>
  <si>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</si>
  <si>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</si>
  <si>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</si>
  <si>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</si>
  <si>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</si>
  <si>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</si>
  <si>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</si>
  <si>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</si>
  <si>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</si>
  <si>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</si>
  <si>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</si>
  <si>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</si>
  <si>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</si>
  <si>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</si>
  <si>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</si>
  <si>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</si>
  <si>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</si>
  <si>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</si>
  <si>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</si>
  <si>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</si>
  <si>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</si>
  <si>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</si>
  <si>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</si>
  <si>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</si>
  <si>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</si>
  <si>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</si>
  <si>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</si>
  <si>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</si>
  <si>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</si>
  <si>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</si>
  <si>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</si>
  <si>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</si>
  <si>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</si>
  <si>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</si>
  <si>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</si>
  <si>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</si>
  <si>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</si>
  <si>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</si>
  <si>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</si>
  <si>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</si>
  <si>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</si>
  <si>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</si>
  <si>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</si>
  <si>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</si>
  <si>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</si>
  <si>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</si>
  <si>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</si>
  <si>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</si>
  <si>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</si>
  <si>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</si>
  <si>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</si>
  <si>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</si>
  <si>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</si>
  <si>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</si>
  <si>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</si>
  <si>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</si>
  <si>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</si>
  <si>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</si>
  <si>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</si>
  <si>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</si>
  <si>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</si>
  <si>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</si>
  <si>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</si>
  <si>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</si>
  <si>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</si>
  <si>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</si>
  <si>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</si>
  <si>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</si>
  <si>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</si>
  <si>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</si>
  <si>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</si>
  <si>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</si>
  <si>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</si>
  <si>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</si>
  <si>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</si>
  <si>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</si>
  <si>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</si>
  <si>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</si>
  <si>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</si>
  <si>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</si>
  <si>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</si>
  <si>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</si>
  <si>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</si>
  <si>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</si>
  <si>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</si>
  <si>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</si>
  <si>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</si>
  <si>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</si>
  <si>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</si>
  <si>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</si>
  <si>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</si>
  <si>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</si>
  <si>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</si>
  <si>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</si>
  <si>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</si>
  <si>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</si>
  <si>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</si>
  <si>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</si>
  <si>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</si>
  <si>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</si>
  <si>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</si>
  <si>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</si>
  <si>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</si>
  <si>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</si>
  <si>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</si>
  <si>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</si>
  <si>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</si>
  <si>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</si>
  <si>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</si>
  <si>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</si>
  <si>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</si>
  <si>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</si>
  <si>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</si>
  <si>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</si>
  <si>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</si>
  <si>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</si>
  <si>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</si>
  <si>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</si>
  <si>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</si>
  <si>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</si>
  <si>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</si>
  <si>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</si>
  <si>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</si>
  <si>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</si>
  <si>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</si>
  <si>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</si>
  <si>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</si>
  <si>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</si>
  <si>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</si>
  <si>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</si>
  <si>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</si>
  <si>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</si>
  <si>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</si>
  <si>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</si>
  <si>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</si>
  <si>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</si>
  <si>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</si>
  <si>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</si>
  <si>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</si>
  <si>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</si>
  <si>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</si>
  <si>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</si>
  <si>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</si>
  <si>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</si>
  <si>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</si>
  <si>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</si>
  <si>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</si>
  <si>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</si>
  <si>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</si>
  <si>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</si>
  <si>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</si>
  <si>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</si>
  <si>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</si>
  <si>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</si>
  <si>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</si>
  <si>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</si>
  <si>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</si>
  <si>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</si>
  <si>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</si>
  <si>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</si>
  <si>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</si>
  <si>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</si>
  <si>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</si>
  <si>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</si>
  <si>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</si>
  <si>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</si>
  <si>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</si>
  <si>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</si>
  <si>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</si>
  <si>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</si>
  <si>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</si>
  <si>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</si>
  <si>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</si>
  <si>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</si>
  <si>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</si>
  <si>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</si>
  <si>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</si>
  <si>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</si>
  <si>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</si>
  <si>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</si>
  <si>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</si>
  <si>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</si>
  <si>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</si>
  <si>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</si>
  <si>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</si>
  <si>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</si>
  <si>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</si>
  <si>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</si>
  <si>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</si>
  <si>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</si>
  <si>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</si>
  <si>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</si>
  <si>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</si>
  <si>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</si>
  <si>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</si>
  <si>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</si>
  <si>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</si>
  <si>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</si>
  <si>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</si>
  <si>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</si>
  <si>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</si>
  <si>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</si>
  <si>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</si>
  <si>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</si>
  <si>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</si>
  <si>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</si>
  <si>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</si>
  <si>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</si>
  <si>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</si>
  <si>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</si>
  <si>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</si>
  <si>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</si>
  <si>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</si>
  <si>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</si>
  <si>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</si>
  <si>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</si>
  <si>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</si>
  <si>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</si>
  <si>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</si>
  <si>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</si>
  <si>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</si>
  <si>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</si>
  <si>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</si>
  <si>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</si>
  <si>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</si>
  <si>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</si>
  <si>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</si>
  <si>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</si>
  <si>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</si>
  <si>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</si>
  <si>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</si>
  <si>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</si>
  <si>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</si>
  <si>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</si>
  <si>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</si>
  <si>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</si>
  <si>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</si>
  <si>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</si>
  <si>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</si>
  <si>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</si>
  <si>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</si>
  <si>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</si>
  <si>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</si>
  <si>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</si>
  <si>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</si>
  <si>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</si>
  <si>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</si>
  <si>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</si>
  <si>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</si>
  <si>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</si>
  <si>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</si>
  <si>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</si>
  <si>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</si>
  <si>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</si>
  <si>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</si>
  <si>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</si>
  <si>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</si>
  <si>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</si>
  <si>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</si>
  <si>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</si>
  <si>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</si>
  <si>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</si>
  <si>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</si>
  <si>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</si>
  <si>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</si>
  <si>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</si>
  <si>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</si>
  <si>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</si>
  <si>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</si>
  <si>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</si>
  <si>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</si>
  <si>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</si>
  <si>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</si>
  <si>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</si>
  <si>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</si>
  <si>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</si>
  <si>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</si>
  <si>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</si>
  <si>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</si>
  <si>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</si>
  <si>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</si>
  <si>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</si>
  <si>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</si>
  <si>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</si>
  <si>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</si>
  <si>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</si>
  <si>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</si>
  <si>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</si>
  <si>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</si>
  <si>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</si>
  <si>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</si>
  <si>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</si>
  <si>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</si>
  <si>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</si>
  <si>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</si>
  <si>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</si>
  <si>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</si>
  <si>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</si>
  <si>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</si>
  <si>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</si>
  <si>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</si>
  <si>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</si>
  <si>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</si>
  <si>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</si>
  <si>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</si>
  <si>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</si>
  <si>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</si>
  <si>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</si>
  <si>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</si>
  <si>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</si>
  <si>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</si>
  <si>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</si>
  <si>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</si>
  <si>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</si>
  <si>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</si>
  <si>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</si>
  <si>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</si>
  <si>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</si>
  <si>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</si>
  <si>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</si>
  <si>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</si>
  <si>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</si>
  <si>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</si>
  <si>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</si>
  <si>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</si>
  <si>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</si>
  <si>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</si>
  <si>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</si>
  <si>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</si>
  <si>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</si>
  <si>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</si>
  <si>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</si>
  <si>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</si>
  <si>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</si>
  <si>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</si>
  <si>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</si>
  <si>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</si>
  <si>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</si>
  <si>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</si>
  <si>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</si>
  <si>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</si>
  <si>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</si>
  <si>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</si>
  <si>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</si>
  <si>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</si>
  <si>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</si>
  <si>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</si>
  <si>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</si>
  <si>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</si>
  <si>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</si>
  <si>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</si>
  <si>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</si>
  <si>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</si>
  <si>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</si>
  <si>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</si>
  <si>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</si>
  <si>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</si>
  <si>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</si>
  <si>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</si>
  <si>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</si>
  <si>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</si>
  <si>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</si>
  <si>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</si>
  <si>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</si>
  <si>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</si>
  <si>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</si>
  <si>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</si>
  <si>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</si>
  <si>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</si>
  <si>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</si>
  <si>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</si>
  <si>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</si>
  <si>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</si>
  <si>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</si>
  <si>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</si>
  <si>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</si>
  <si>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</si>
  <si>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</si>
  <si>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</si>
  <si>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</si>
  <si>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</si>
  <si>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</si>
  <si>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</si>
  <si>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</si>
  <si>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</si>
  <si>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</si>
  <si>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</si>
  <si>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</si>
  <si>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</si>
  <si>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</si>
  <si>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</si>
  <si>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</si>
  <si>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</si>
  <si>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</si>
  <si>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</si>
  <si>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</si>
  <si>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</si>
  <si>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</si>
  <si>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</si>
  <si>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</si>
  <si>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</si>
  <si>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</si>
  <si>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</si>
  <si>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</si>
  <si>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</si>
  <si>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</si>
  <si>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</si>
  <si>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</si>
  <si>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</si>
  <si>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</si>
  <si>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</si>
  <si>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</si>
  <si>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</si>
  <si>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</si>
  <si>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</si>
  <si>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</si>
  <si>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</si>
  <si>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</si>
  <si>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</si>
  <si>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</si>
  <si>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</si>
  <si>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</si>
  <si>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</si>
  <si>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</si>
  <si>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</si>
  <si>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</si>
  <si>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</si>
  <si>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</si>
  <si>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</si>
  <si>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</si>
  <si>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</si>
  <si>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</si>
  <si>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</si>
  <si>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</si>
  <si>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</si>
  <si>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</si>
  <si>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</si>
  <si>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</si>
  <si>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</si>
  <si>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</si>
  <si>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</si>
  <si>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</si>
  <si>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</si>
  <si>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</si>
  <si>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</si>
  <si>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</si>
  <si>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</si>
  <si>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</si>
  <si>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</si>
  <si>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</si>
  <si>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</si>
  <si>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</si>
  <si>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</si>
  <si>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</si>
  <si>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</si>
  <si>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</si>
  <si>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</si>
  <si>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</si>
  <si>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</si>
  <si>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</si>
  <si>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</si>
  <si>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</si>
  <si>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</si>
  <si>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</si>
  <si>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</si>
  <si>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</si>
  <si>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</si>
  <si>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</si>
  <si>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</si>
  <si>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</si>
  <si>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</si>
  <si>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</si>
  <si>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</si>
  <si>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</si>
  <si>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</si>
  <si>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</si>
  <si>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</si>
  <si>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</si>
  <si>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</si>
  <si>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</si>
  <si>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</si>
  <si>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</si>
  <si>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</si>
  <si>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</si>
  <si>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</si>
  <si>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</si>
  <si>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</si>
  <si>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</si>
  <si>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</si>
  <si>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</si>
  <si>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</si>
  <si>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</si>
  <si>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</si>
  <si>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</si>
  <si>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</si>
  <si>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</si>
  <si>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</si>
  <si>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</si>
  <si>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</si>
  <si>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</si>
  <si>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</si>
  <si>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</si>
  <si>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</si>
  <si>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</si>
  <si>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</si>
  <si>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</si>
  <si>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</si>
  <si>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</si>
  <si>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</si>
  <si>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</si>
  <si>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</si>
  <si>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</si>
  <si>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</si>
  <si>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</si>
  <si>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</si>
  <si>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</si>
  <si>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</si>
  <si>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</si>
  <si>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</si>
  <si>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</si>
  <si>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</si>
  <si>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</si>
  <si>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</si>
  <si>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</si>
  <si>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</si>
  <si>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</si>
  <si>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</si>
  <si>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</si>
  <si>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</si>
  <si>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</si>
  <si>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</si>
  <si>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</si>
  <si>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</si>
  <si>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</si>
  <si>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</si>
  <si>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</si>
  <si>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</si>
  <si>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</si>
  <si>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</si>
  <si>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</si>
  <si>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</si>
  <si>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</si>
  <si>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</si>
  <si>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</si>
  <si>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</si>
  <si>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</si>
  <si>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</si>
  <si>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</si>
  <si>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</si>
  <si>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</si>
  <si>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</si>
  <si>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</si>
  <si>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</si>
  <si>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</si>
  <si>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</si>
  <si>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</si>
  <si>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</si>
  <si>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</si>
  <si>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</si>
  <si>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</si>
  <si>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</si>
  <si>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</si>
  <si>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</si>
  <si>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</si>
  <si>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</si>
  <si>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</si>
  <si>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</si>
  <si>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</si>
  <si>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</si>
  <si>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</si>
  <si>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</si>
  <si>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</si>
  <si>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</si>
  <si>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</si>
  <si>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</si>
  <si>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</si>
  <si>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</si>
  <si>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</si>
  <si>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</si>
  <si>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</si>
  <si>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</si>
  <si>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</si>
  <si>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</si>
  <si>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</si>
  <si>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</si>
  <si>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</si>
  <si>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</si>
  <si>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</si>
  <si>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</si>
  <si>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</si>
  <si>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</si>
  <si>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</si>
  <si>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</si>
  <si>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</si>
  <si>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</si>
  <si>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</si>
  <si>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</si>
  <si>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</si>
  <si>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</si>
  <si>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</si>
  <si>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</si>
  <si>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</si>
  <si>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</si>
  <si>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</si>
  <si>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</si>
  <si>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</si>
  <si>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</si>
  <si>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</si>
  <si>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</si>
  <si>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</si>
  <si>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</si>
  <si>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</si>
  <si>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</si>
  <si>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</si>
  <si>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</si>
  <si>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</si>
  <si>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</si>
  <si>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</si>
  <si>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</si>
  <si>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</si>
  <si>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</si>
  <si>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</si>
  <si>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</si>
  <si>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</si>
  <si>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</si>
  <si>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</si>
  <si>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</si>
  <si>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</si>
  <si>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</si>
  <si>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</si>
  <si>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</si>
  <si>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</si>
  <si>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</si>
  <si>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</si>
  <si>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</si>
  <si>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</si>
  <si>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</si>
  <si>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</si>
  <si>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</si>
  <si>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</si>
  <si>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</si>
  <si>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</si>
  <si>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</si>
  <si>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</si>
  <si>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</si>
  <si>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</si>
  <si>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</si>
  <si>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</si>
  <si>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</si>
  <si>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</si>
  <si>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</si>
  <si>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</si>
  <si>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</si>
  <si>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</si>
  <si>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</si>
  <si>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</si>
  <si>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</si>
  <si>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</si>
  <si>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</si>
  <si>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</si>
  <si>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</si>
  <si>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</si>
  <si>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</si>
  <si>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</si>
  <si>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</si>
  <si>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</si>
  <si>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</si>
  <si>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</si>
  <si>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</si>
  <si>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</si>
  <si>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</si>
  <si>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</si>
  <si>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</si>
  <si>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</si>
  <si>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</si>
  <si>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</si>
  <si>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</si>
  <si>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</si>
  <si>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</si>
  <si>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</si>
  <si>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</si>
  <si>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</si>
  <si>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</si>
  <si>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</si>
  <si>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</si>
  <si>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</si>
  <si>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</si>
  <si>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</si>
  <si>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</si>
  <si>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</si>
  <si>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</si>
  <si>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</si>
  <si>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</si>
  <si>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</si>
  <si>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</si>
  <si>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</si>
  <si>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</si>
  <si>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</si>
  <si>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</si>
  <si>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</si>
  <si>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</si>
  <si>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</si>
  <si>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</si>
  <si>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</si>
  <si>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</si>
  <si>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</si>
  <si>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</si>
  <si>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</si>
  <si>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</si>
  <si>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</si>
  <si>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</si>
  <si>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</si>
  <si>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</si>
  <si>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</si>
  <si>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</si>
  <si>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</si>
  <si>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</si>
  <si>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</si>
  <si>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</si>
  <si>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</si>
  <si>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</si>
  <si>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</si>
  <si>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</si>
  <si>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</si>
  <si>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</si>
  <si>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</si>
  <si>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</si>
  <si>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</si>
  <si>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</si>
  <si>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</si>
  <si>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</si>
  <si>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</si>
  <si>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</si>
  <si>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</si>
  <si>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</si>
  <si>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</si>
  <si>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</si>
  <si>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</si>
  <si>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</si>
  <si>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</si>
  <si>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</si>
  <si>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</si>
  <si>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</si>
  <si>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</si>
  <si>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</si>
  <si>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</si>
  <si>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</si>
  <si>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</si>
  <si>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</si>
  <si>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</si>
  <si>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</si>
  <si>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</si>
  <si>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</si>
  <si>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</si>
  <si>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</si>
  <si>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</si>
  <si>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</si>
  <si>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</si>
  <si>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</si>
  <si>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</si>
  <si>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</si>
  <si>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</si>
  <si>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</si>
  <si>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</si>
  <si>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</si>
  <si>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</si>
  <si>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</si>
  <si>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</si>
  <si>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</si>
  <si>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</si>
  <si>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</si>
  <si>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</si>
  <si>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</si>
  <si>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</si>
  <si>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</si>
  <si>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</si>
  <si>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</si>
  <si>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</si>
  <si>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</si>
  <si>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</si>
  <si>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</si>
  <si>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</si>
  <si>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</si>
  <si>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</si>
  <si>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</si>
  <si>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</si>
  <si>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</si>
  <si>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</si>
  <si>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</si>
  <si>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</si>
  <si>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</si>
  <si>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</si>
  <si>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</si>
  <si>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</si>
  <si>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</si>
  <si>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</si>
  <si>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</si>
  <si>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</si>
  <si>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</si>
  <si>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</si>
  <si>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</si>
  <si>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</si>
  <si>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</si>
  <si>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</si>
  <si>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</si>
  <si>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</si>
  <si>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</si>
  <si>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</si>
  <si>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</si>
  <si>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</si>
  <si>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</si>
  <si>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</si>
  <si>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</si>
  <si>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</si>
  <si>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</si>
  <si>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</si>
  <si>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</si>
  <si>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</si>
  <si>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</si>
  <si>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</si>
  <si>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</si>
  <si>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</si>
  <si>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</si>
  <si>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</si>
  <si>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</si>
  <si>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</si>
  <si>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</si>
  <si>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</si>
  <si>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</si>
  <si>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</si>
  <si>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</si>
  <si>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</si>
  <si>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</si>
  <si>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</si>
  <si>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</si>
  <si>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</si>
  <si>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</si>
  <si>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</si>
  <si>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</si>
  <si>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</si>
  <si>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</si>
  <si>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</si>
  <si>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</si>
  <si>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</si>
  <si>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</si>
  <si>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</si>
  <si>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</si>
  <si>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</si>
  <si>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</si>
  <si>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</si>
  <si>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</si>
  <si>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</si>
  <si>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</si>
  <si>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</si>
  <si>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</si>
  <si>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</si>
  <si>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</si>
  <si>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</si>
  <si>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</si>
  <si>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</si>
  <si>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</si>
  <si>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</si>
  <si>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</si>
  <si>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</si>
  <si>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</si>
  <si>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</si>
  <si>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</si>
  <si>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</si>
  <si>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</si>
  <si>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</si>
  <si>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</si>
  <si>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</si>
  <si>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</si>
  <si>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</si>
  <si>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</si>
  <si>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</si>
  <si>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</si>
  <si>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Scotiabank Global Registered Covered Bond Program Monthly Investor Report</t>
  </si>
  <si>
    <t>Calculation Date:</t>
  </si>
  <si>
    <t>Distribution Date: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</si>
  <si>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</si>
  <si>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</si>
  <si>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</si>
  <si>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Rate Type</t>
  </si>
  <si>
    <t>Fixed</t>
  </si>
  <si>
    <t>OSFI Covered Bond Limit</t>
  </si>
  <si>
    <t>Moody's</t>
  </si>
  <si>
    <t>Fitch</t>
  </si>
  <si>
    <t>DBRS</t>
  </si>
  <si>
    <t>Supplementary Information (continued)</t>
  </si>
  <si>
    <t>S&amp;P</t>
  </si>
  <si>
    <r>
      <t>Scotiabank's Credit Ratings</t>
    </r>
    <r>
      <rPr>
        <b/>
        <vertAlign val="superscript"/>
        <sz val="11"/>
        <rFont val="Arial"/>
        <family val="2"/>
      </rPr>
      <t>(1)</t>
    </r>
  </si>
  <si>
    <t>Applicable Ratings of Standby Account Bank and Standby GDA Provider</t>
  </si>
  <si>
    <r>
      <t>Ratings Triggers</t>
    </r>
    <r>
      <rPr>
        <b/>
        <vertAlign val="superscript"/>
        <sz val="14"/>
        <color indexed="9"/>
        <rFont val="Arial"/>
        <family val="2"/>
      </rPr>
      <t>(3)</t>
    </r>
  </si>
  <si>
    <t xml:space="preserve">If the ratings of the Party falls below the level stipulated below, the Party is required to be replaced or in the case of the Swap Providers replace itself or obtain a guarantee for its obligations </t>
  </si>
  <si>
    <t>Specific Rating Related Action</t>
  </si>
  <si>
    <t>The following actions are required if the rating of the Cash Manager (Scotiabank) falls below the stipulated rating</t>
  </si>
  <si>
    <t>The following actions are required if the rating of the Servicer (Scotiabank) falls below the stipulated rating</t>
  </si>
  <si>
    <t>The following actions are required if the rating of the Issuer (Scotiabank) falls below the stipulated rating</t>
  </si>
  <si>
    <t>Each Swap Provider is required to replace itself, transfer credit support or obtain a guarantee of its obligations if the rating of such Swap Provider falls below the specified rating</t>
  </si>
  <si>
    <t>Events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</si>
  <si>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</si>
  <si>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</si>
  <si>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</si>
  <si>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</si>
  <si>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</si>
  <si>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</si>
  <si>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</si>
  <si>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</si>
  <si>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</si>
  <si>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</si>
  <si>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</si>
  <si>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</si>
  <si>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</si>
  <si>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</si>
  <si>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</si>
  <si>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r>
      <t xml:space="preserve">Valuation Calculation </t>
    </r>
    <r>
      <rPr>
        <b/>
        <vertAlign val="superscript"/>
        <sz val="14"/>
        <color theme="0"/>
        <rFont val="Calibri"/>
        <family val="2"/>
        <scheme val="minor"/>
      </rPr>
      <t>(1)</t>
    </r>
  </si>
  <si>
    <r>
      <rPr>
        <b/>
        <sz val="11"/>
        <rFont val="Calibri"/>
        <family val="2"/>
        <scheme val="minor"/>
      </rPr>
      <t>Trading Value of Covered Bond</t>
    </r>
    <r>
      <rPr>
        <vertAlign val="superscript"/>
        <sz val="11"/>
        <rFont val="Calibri"/>
        <family val="2"/>
        <scheme val="minor"/>
      </rPr>
      <t>(3)</t>
    </r>
  </si>
  <si>
    <t>A = lesser of (i) Present Value of outstanding loan balance of</t>
  </si>
  <si>
    <r>
      <t>Performing Eligible Loans</t>
    </r>
    <r>
      <rPr>
        <vertAlign val="superscript"/>
        <sz val="11"/>
        <color indexed="8"/>
        <rFont val="Calibri"/>
        <family val="2"/>
        <scheme val="minor"/>
      </rPr>
      <t xml:space="preserve">(4) </t>
    </r>
    <r>
      <rPr>
        <sz val="11"/>
        <color indexed="8"/>
        <rFont val="Calibri"/>
        <family val="2"/>
      </rPr>
      <t>and (ii) 80% of Market Value</t>
    </r>
    <r>
      <rPr>
        <sz val="11"/>
        <color indexed="8"/>
        <rFont val="Calibri"/>
        <family val="2"/>
      </rPr>
      <t xml:space="preserv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</si>
  <si>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</si>
  <si>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</si>
  <si>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</si>
  <si>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</si>
  <si>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</si>
  <si>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</si>
  <si>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</si>
  <si>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</si>
  <si>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(5)</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</si>
  <si>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</si>
  <si>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</si>
  <si>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</si>
  <si>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</si>
  <si>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</si>
  <si>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</si>
  <si>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</si>
  <si>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</si>
  <si>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</si>
  <si>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</si>
  <si>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</si>
  <si>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</si>
  <si>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</si>
  <si>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</si>
  <si>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Purchase of Loans</t>
  </si>
  <si>
    <t>Intercompany Loan Repayment</t>
  </si>
  <si>
    <t>Distribution to Partners</t>
  </si>
  <si>
    <r>
      <t>Other Inflows / Outflows</t>
    </r>
    <r>
      <rPr>
        <vertAlign val="superscript"/>
        <sz val="11"/>
        <rFont val="Calibri"/>
        <family val="2"/>
        <scheme val="minor"/>
      </rPr>
      <t>(8)</t>
    </r>
  </si>
  <si>
    <t>Net Inflows/(Outflows)</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</si>
  <si>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</si>
  <si>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</si>
  <si>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</si>
  <si>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</si>
  <si>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</si>
  <si>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</si>
  <si>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</si>
  <si>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</si>
  <si>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</si>
  <si>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</si>
  <si>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</si>
  <si>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</si>
  <si>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</si>
  <si>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</si>
  <si>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</si>
  <si>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</si>
  <si>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</si>
  <si>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</si>
  <si>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</si>
  <si>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</si>
  <si>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</si>
  <si>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</si>
  <si>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</si>
  <si>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</si>
  <si>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</si>
  <si>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</si>
  <si>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</si>
  <si>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</si>
  <si>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</si>
  <si>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</si>
  <si>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</si>
  <si>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</si>
  <si>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</si>
  <si>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</si>
  <si>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</si>
  <si>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</si>
  <si>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</si>
  <si>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</si>
  <si>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</si>
  <si>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</si>
  <si>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</si>
  <si>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</si>
  <si>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</si>
  <si>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</si>
  <si>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</si>
  <si>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</si>
  <si>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</si>
  <si>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</si>
  <si>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</si>
  <si>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</si>
  <si>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</si>
  <si>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</si>
  <si>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</si>
  <si>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</si>
  <si>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</si>
  <si>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</si>
  <si>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</si>
  <si>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</si>
  <si>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</si>
  <si>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</si>
  <si>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</si>
  <si>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</si>
  <si>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</si>
  <si>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</si>
  <si>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</si>
  <si>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</si>
  <si>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</si>
  <si>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</si>
  <si>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</si>
  <si>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</si>
  <si>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</si>
  <si>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</si>
  <si>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</si>
  <si>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</si>
  <si>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</si>
  <si>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</si>
  <si>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</si>
  <si>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</si>
  <si>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</si>
  <si>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</si>
  <si>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</si>
  <si>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</si>
  <si>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</si>
  <si>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</si>
  <si>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</si>
  <si>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80.01 and Above</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</si>
  <si>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</si>
  <si>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</si>
  <si>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</si>
  <si>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</si>
  <si>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</si>
  <si>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</si>
  <si>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</si>
  <si>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</si>
  <si>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</si>
  <si>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</si>
  <si>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</si>
  <si>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</si>
  <si>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</si>
  <si>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</si>
  <si>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</si>
  <si>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</si>
  <si>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</si>
  <si>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</si>
  <si>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</si>
  <si>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</si>
  <si>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</si>
  <si>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</si>
  <si>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</si>
  <si>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</si>
  <si>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</si>
  <si>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</si>
  <si>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</si>
  <si>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</si>
  <si>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</si>
  <si>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</si>
  <si>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</si>
  <si>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</si>
  <si>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</si>
  <si>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</si>
  <si>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</si>
  <si>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</si>
  <si>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</si>
  <si>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</si>
  <si>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</si>
  <si>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</si>
  <si>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</si>
  <si>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</si>
  <si>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r>
      <t>Percentage Total</t>
    </r>
    <r>
      <rPr>
        <b/>
        <vertAlign val="superscript"/>
        <sz val="11"/>
        <color theme="1"/>
        <rFont val="Calibri"/>
        <family val="2"/>
        <scheme val="minor"/>
      </rPr>
      <t>(4)</t>
    </r>
  </si>
  <si>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</si>
  <si>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</si>
  <si>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</si>
  <si>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</si>
  <si>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</si>
  <si>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Percentage Total</t>
  </si>
  <si>
    <t>&lt;=599</t>
  </si>
  <si>
    <t>600-650</t>
  </si>
  <si>
    <t>651-700</t>
  </si>
  <si>
    <t>701-750</t>
  </si>
  <si>
    <t>751-800</t>
  </si>
  <si>
    <t>&gt;800</t>
  </si>
  <si>
    <t>http://www.scotiabank.com/ca/en/0,,7073,00.html</t>
  </si>
  <si>
    <t>N</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</si>
  <si>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</si>
  <si>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</si>
  <si>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</si>
  <si>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</si>
  <si>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</si>
  <si>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</si>
  <si>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</si>
  <si>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</si>
  <si>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</si>
  <si>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</si>
  <si>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</si>
  <si>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</si>
  <si>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&gt;80 %</t>
  </si>
  <si>
    <t>CAD</t>
  </si>
  <si>
    <t xml:space="preserve">Registered issuers must establish a minimum and maximum OC level, measured with reference to Asset Percentages, in their respective covered bond programmes and must be disclosed to investors.  The maximum Asset Percentage disclosed shall be the subject of a contractual covenant of the registered issuer in favour of the covered bondholders (or the Bond Trustee on their behalf).  </t>
  </si>
  <si>
    <t>Per Canadian Covered Bond legislative framework, covered bonds may bear interest at any rate and any payment frequency.   Interest rate may be fixed or floating coupons.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</si>
  <si>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</si>
  <si>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</si>
  <si>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Valuation Test</t>
  </si>
  <si>
    <t>Covered assets are bucketed based on the remaining term of the contractual term of the loan.</t>
  </si>
  <si>
    <t>Cover Pool Amortisation Profile -  
Weighted Average Life [HTT General, G.3.4.1]</t>
  </si>
  <si>
    <t>Loan Seasoning</t>
  </si>
  <si>
    <t>The Canadian Covered Bond framework does not mandate a legal minimum.  Registered issuers must establish a minimum and maximum OC level, measured with reference to Asset Percentages, in their respective covered bond programmes.</t>
  </si>
  <si>
    <t>https://coveredbondlabel.com</t>
  </si>
  <si>
    <t>Maturity Buckets of Cover assets</t>
  </si>
  <si>
    <t>Maturity Buckets of Covered Bonds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</si>
  <si>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</si>
  <si>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</si>
  <si>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</si>
  <si>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</si>
  <si>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See Asset Coverage Test below.</t>
  </si>
  <si>
    <t>Any loan that is 3 months or more in arrears.</t>
  </si>
  <si>
    <t>See Valuation Test below.</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</si>
  <si>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</si>
  <si>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The Bank of Nova Scotia</t>
  </si>
  <si>
    <t xml:space="preserve">Cut-off Date: </t>
  </si>
  <si>
    <t>Reporting Date:</t>
  </si>
  <si>
    <t>Worksheet D1. NTT</t>
  </si>
  <si>
    <t>Worksheet D2. NTT Pool</t>
  </si>
  <si>
    <t>≥ 24 - &lt; 36 months</t>
  </si>
  <si>
    <t>≥ 36 - &lt; 60 months</t>
  </si>
  <si>
    <r>
      <t>≥  12 - &lt;</t>
    </r>
    <r>
      <rPr>
        <sz val="11"/>
        <color theme="1"/>
        <rFont val="Calibri"/>
        <family val="2"/>
        <scheme val="minor"/>
      </rPr>
      <t xml:space="preserve"> 24 months</t>
    </r>
  </si>
  <si>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</si>
  <si>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 xml:space="preserve">The Bank of Nova Scotia, London Branch and for the US, The Bank of Nova Scotia-New York Agency and for Australia, BTS Institutional services Australia Limited </t>
  </si>
  <si>
    <t xml:space="preserve">Covered assets comprise loans on single family residential properties that consist of up to four self-contained residential units. </t>
  </si>
  <si>
    <t>The Valuation Calculation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</si>
  <si>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t xml:space="preserve">Weighted Average </t>
    </r>
    <r>
      <rPr>
        <b/>
        <sz val="11"/>
        <color rgb="FFFF0000"/>
        <rFont val="Calibri"/>
        <family val="2"/>
        <scheme val="minor"/>
      </rPr>
      <t>Remaining Term</t>
    </r>
    <r>
      <rPr>
        <sz val="11"/>
        <rFont val="Calibri"/>
        <family val="2"/>
        <scheme val="minor"/>
      </rPr>
      <t xml:space="preserve"> (in years)</t>
    </r>
  </si>
  <si>
    <t xml:space="preserve">Loan Seasoning is calculated based on the number of months since the loan was originated, refinanced or renewed. </t>
  </si>
  <si>
    <t>https://www.coveredbondlabel.com/issuer/143/</t>
  </si>
  <si>
    <t>Total Outstanding under the Global Registered Covered Bond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</si>
</sst>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44" formatCode="_(&quot;$&quot;* #,##0.00_);_(&quot;$&quot;* \(#,##0.00\);_(&quot;$&quot;* &quot;-&quot;??_);_(@_)"/>
    <numFmt numFmtId="43" formatCode="_(* #,##0.00_);_(* \(#,##0.00\);_(* &quot;-&quot;??_);_(@_)"/>
    <numFmt numFmtId="164" formatCode="_ * #,##0.00_ ;_ * \-#,##0.00_ ;_ * &quot;-&quot;??_ ;_ @_ "/>
    <numFmt numFmtId="165" formatCode="[$EUR]\ #,##0;[Red][$EUR]\ #,##0"/>
    <numFmt numFmtId="166" formatCode="#,##0.00000_);[Red]\(#,##0.00000\)"/>
    <numFmt numFmtId="167" formatCode="[$-409]mmmm\ d\,\ yyyy;@"/>
    <numFmt numFmtId="168" formatCode="0.000%"/>
    <numFmt numFmtId="169" formatCode="[$USD]\ #,##0;[Red][$USD]\ #,##0"/>
    <numFmt numFmtId="170" formatCode="[$GBP]\ #,##0;[Red][$GBP]\ #,##0"/>
    <numFmt numFmtId="171" formatCode="[$AUD]\ #,##0;[Red][$AUD]\ #,##0"/>
    <numFmt numFmtId="172" formatCode="0.0000000000"/>
    <numFmt numFmtId="173" formatCode="_(* #,##0_);_(* \(#,##0\);_(* &quot;-&quot;??_);_(@_)"/>
    <numFmt numFmtId="174" formatCode="0.0%"/>
    <numFmt numFmtId="175" formatCode="[$-409]dd\-mmm\-yy;@"/>
    <numFmt numFmtId="176" formatCode="_(&quot;$&quot;* #,##0_);_(&quot;$&quot;* \(#,##0\);_(&quot;$&quot;* &quot;-&quot;??_);_(@_)"/>
    <numFmt numFmtId="177" formatCode="&quot;$&quot;#,##0"/>
    <numFmt numFmtId="178" formatCode="0_);\(0\)"/>
    <numFmt numFmtId="179" formatCode="dd/mm/yy;@"/>
  </numFmts>
  <fonts count="11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u/>
      <sz val="11"/>
      <name val="Arial"/>
      <family val="2"/>
    </font>
    <font>
      <b/>
      <sz val="14"/>
      <color theme="0"/>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b/>
      <sz val="11"/>
      <color rgb="FF000000"/>
      <name val="Calibri"/>
      <family val="2"/>
      <scheme val="minor"/>
    </font>
    <font>
      <vertAlign val="superscript"/>
      <sz val="11"/>
      <color theme="1"/>
      <name val="Calibri"/>
      <family val="2"/>
      <scheme val="minor"/>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vertAlign val="superscript"/>
      <sz val="11"/>
      <color theme="1"/>
      <name val="Arial"/>
      <family val="2"/>
    </font>
    <font>
      <b/>
      <sz val="18"/>
      <color theme="3"/>
      <name val="Cambria"/>
      <family val="2"/>
      <scheme val="major"/>
    </font>
    <font>
      <u/>
      <sz val="10"/>
      <color indexed="3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1"/>
      <color theme="1"/>
      <name val="Calibri"/>
      <family val="2"/>
    </font>
    <font>
      <sz val="11"/>
      <color rgb="FFFF0000"/>
      <name val="Calibri"/>
      <family val="2"/>
    </font>
    <font>
      <u/>
      <sz val="11"/>
      <color theme="0"/>
      <name val="Calibri"/>
      <family val="2"/>
      <scheme val="minor"/>
    </font>
    <font>
      <b/>
      <sz val="11"/>
      <color rgb="FFFF0000"/>
      <name val="Calibri"/>
      <family val="2"/>
      <scheme val="minor"/>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61" fillId="40"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61" fillId="4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61" fillId="42"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61" fillId="43"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61" fillId="44"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61" fillId="45"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61" fillId="46"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61" fillId="47"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61" fillId="48"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61" fillId="43"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61" fillId="46"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61" fillId="49"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76" fillId="50" borderId="0" applyNumberFormat="0" applyBorder="0" applyAlignment="0" applyProtection="0"/>
    <xf numFmtId="0" fontId="93" fillId="19" borderId="0" applyNumberFormat="0" applyBorder="0" applyAlignment="0" applyProtection="0"/>
    <xf numFmtId="0" fontId="76" fillId="47" borderId="0" applyNumberFormat="0" applyBorder="0" applyAlignment="0" applyProtection="0"/>
    <xf numFmtId="0" fontId="93" fillId="23" borderId="0" applyNumberFormat="0" applyBorder="0" applyAlignment="0" applyProtection="0"/>
    <xf numFmtId="0" fontId="76" fillId="48" borderId="0" applyNumberFormat="0" applyBorder="0" applyAlignment="0" applyProtection="0"/>
    <xf numFmtId="0" fontId="93" fillId="27" borderId="0" applyNumberFormat="0" applyBorder="0" applyAlignment="0" applyProtection="0"/>
    <xf numFmtId="0" fontId="76" fillId="51" borderId="0" applyNumberFormat="0" applyBorder="0" applyAlignment="0" applyProtection="0"/>
    <xf numFmtId="0" fontId="93" fillId="31" borderId="0" applyNumberFormat="0" applyBorder="0" applyAlignment="0" applyProtection="0"/>
    <xf numFmtId="0" fontId="76" fillId="52" borderId="0" applyNumberFormat="0" applyBorder="0" applyAlignment="0" applyProtection="0"/>
    <xf numFmtId="0" fontId="93" fillId="35" borderId="0" applyNumberFormat="0" applyBorder="0" applyAlignment="0" applyProtection="0"/>
    <xf numFmtId="0" fontId="76" fillId="53" borderId="0" applyNumberFormat="0" applyBorder="0" applyAlignment="0" applyProtection="0"/>
    <xf numFmtId="0" fontId="93" fillId="39" borderId="0" applyNumberFormat="0" applyBorder="0" applyAlignment="0" applyProtection="0"/>
    <xf numFmtId="0" fontId="76" fillId="54" borderId="0" applyNumberFormat="0" applyBorder="0" applyAlignment="0" applyProtection="0"/>
    <xf numFmtId="0" fontId="93" fillId="16" borderId="0" applyNumberFormat="0" applyBorder="0" applyAlignment="0" applyProtection="0"/>
    <xf numFmtId="0" fontId="76" fillId="55" borderId="0" applyNumberFormat="0" applyBorder="0" applyAlignment="0" applyProtection="0"/>
    <xf numFmtId="0" fontId="93" fillId="20" borderId="0" applyNumberFormat="0" applyBorder="0" applyAlignment="0" applyProtection="0"/>
    <xf numFmtId="0" fontId="76" fillId="56" borderId="0" applyNumberFormat="0" applyBorder="0" applyAlignment="0" applyProtection="0"/>
    <xf numFmtId="0" fontId="93" fillId="24" borderId="0" applyNumberFormat="0" applyBorder="0" applyAlignment="0" applyProtection="0"/>
    <xf numFmtId="0" fontId="76" fillId="51" borderId="0" applyNumberFormat="0" applyBorder="0" applyAlignment="0" applyProtection="0"/>
    <xf numFmtId="0" fontId="93" fillId="28" borderId="0" applyNumberFormat="0" applyBorder="0" applyAlignment="0" applyProtection="0"/>
    <xf numFmtId="0" fontId="76" fillId="52" borderId="0" applyNumberFormat="0" applyBorder="0" applyAlignment="0" applyProtection="0"/>
    <xf numFmtId="0" fontId="93" fillId="32" borderId="0" applyNumberFormat="0" applyBorder="0" applyAlignment="0" applyProtection="0"/>
    <xf numFmtId="0" fontId="76" fillId="57" borderId="0" applyNumberFormat="0" applyBorder="0" applyAlignment="0" applyProtection="0"/>
    <xf numFmtId="0" fontId="93" fillId="36" borderId="0" applyNumberFormat="0" applyBorder="0" applyAlignment="0" applyProtection="0"/>
    <xf numFmtId="0" fontId="77" fillId="41" borderId="0" applyNumberFormat="0" applyBorder="0" applyAlignment="0" applyProtection="0"/>
    <xf numFmtId="0" fontId="94" fillId="10" borderId="0" applyNumberFormat="0" applyBorder="0" applyAlignment="0" applyProtection="0"/>
    <xf numFmtId="0" fontId="78" fillId="58" borderId="29" applyNumberFormat="0" applyAlignment="0" applyProtection="0"/>
    <xf numFmtId="0" fontId="95" fillId="13" borderId="23" applyNumberFormat="0" applyAlignment="0" applyProtection="0"/>
    <xf numFmtId="0" fontId="79" fillId="59" borderId="30" applyNumberFormat="0" applyAlignment="0" applyProtection="0"/>
    <xf numFmtId="0" fontId="96" fillId="14" borderId="26" applyNumberFormat="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0" fontId="80" fillId="0" borderId="0" applyNumberFormat="0" applyFill="0" applyBorder="0" applyAlignment="0" applyProtection="0"/>
    <xf numFmtId="0" fontId="97" fillId="0" borderId="0" applyNumberFormat="0" applyFill="0" applyBorder="0" applyAlignment="0" applyProtection="0"/>
    <xf numFmtId="0" fontId="81" fillId="42" borderId="0" applyNumberFormat="0" applyBorder="0" applyAlignment="0" applyProtection="0"/>
    <xf numFmtId="0" fontId="98" fillId="9" borderId="0" applyNumberFormat="0" applyBorder="0" applyAlignment="0" applyProtection="0"/>
    <xf numFmtId="0" fontId="82" fillId="0" borderId="31" applyNumberFormat="0" applyFill="0" applyAlignment="0" applyProtection="0"/>
    <xf numFmtId="0" fontId="99" fillId="0" borderId="20" applyNumberFormat="0" applyFill="0" applyAlignment="0" applyProtection="0"/>
    <xf numFmtId="0" fontId="83" fillId="0" borderId="32" applyNumberFormat="0" applyFill="0" applyAlignment="0" applyProtection="0"/>
    <xf numFmtId="0" fontId="100" fillId="0" borderId="21" applyNumberFormat="0" applyFill="0" applyAlignment="0" applyProtection="0"/>
    <xf numFmtId="0" fontId="84" fillId="0" borderId="33" applyNumberFormat="0" applyFill="0" applyAlignment="0" applyProtection="0"/>
    <xf numFmtId="0" fontId="101" fillId="0" borderId="22" applyNumberFormat="0" applyFill="0" applyAlignment="0" applyProtection="0"/>
    <xf numFmtId="0" fontId="84" fillId="0" borderId="0" applyNumberFormat="0" applyFill="0" applyBorder="0" applyAlignment="0" applyProtection="0"/>
    <xf numFmtId="0" fontId="101"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alignment vertical="top"/>
      <protection locked="0"/>
    </xf>
    <xf numFmtId="0" fontId="85" fillId="45" borderId="29" applyNumberFormat="0" applyAlignment="0" applyProtection="0"/>
    <xf numFmtId="0" fontId="102" fillId="12" borderId="23" applyNumberFormat="0" applyAlignment="0" applyProtection="0"/>
    <xf numFmtId="0" fontId="86" fillId="0" borderId="34" applyNumberFormat="0" applyFill="0" applyAlignment="0" applyProtection="0"/>
    <xf numFmtId="0" fontId="103" fillId="0" borderId="25" applyNumberFormat="0" applyFill="0" applyAlignment="0" applyProtection="0"/>
    <xf numFmtId="0" fontId="87" fillId="60" borderId="0" applyNumberFormat="0" applyBorder="0" applyAlignment="0" applyProtection="0"/>
    <xf numFmtId="0" fontId="104" fillId="11" borderId="0" applyNumberFormat="0" applyBorder="0" applyAlignment="0" applyProtection="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1" fillId="61" borderId="35"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61" fillId="15" borderId="27" applyNumberFormat="0" applyFont="0" applyAlignment="0" applyProtection="0"/>
    <xf numFmtId="0" fontId="88" fillId="58" borderId="36" applyNumberFormat="0" applyAlignment="0" applyProtection="0"/>
    <xf numFmtId="0" fontId="105" fillId="13" borderId="24"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37" applyNumberFormat="0" applyFill="0" applyAlignment="0" applyProtection="0"/>
    <xf numFmtId="0" fontId="106" fillId="0" borderId="28" applyNumberFormat="0" applyFill="0" applyAlignment="0" applyProtection="0"/>
    <xf numFmtId="0" fontId="91" fillId="0" borderId="0" applyNumberFormat="0" applyFill="0" applyBorder="0" applyAlignment="0" applyProtection="0"/>
    <xf numFmtId="0" fontId="107" fillId="0" borderId="0" applyNumberFormat="0" applyFill="0" applyBorder="0" applyAlignment="0" applyProtection="0"/>
    <xf numFmtId="0" fontId="24" fillId="0" borderId="0"/>
    <xf numFmtId="9" fontId="4" fillId="0" borderId="0" applyFont="0" applyFill="0" applyBorder="0" applyAlignment="0" applyProtection="0"/>
  </cellStyleXfs>
  <cellXfs count="4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3" xfId="2" quotePrefix="1" applyFill="1" applyBorder="1" applyAlignment="1">
      <alignment horizontal="right" vertical="center" wrapText="1"/>
    </xf>
    <xf numFmtId="0" fontId="14" fillId="0" borderId="14"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4" applyFont="1" applyAlignment="1"/>
    <xf numFmtId="49" fontId="40" fillId="0" borderId="0" xfId="4" applyNumberFormat="1" applyFont="1" applyAlignment="1">
      <alignment horizontal="left"/>
    </xf>
    <xf numFmtId="0" fontId="39" fillId="0" borderId="0" xfId="4" applyFont="1"/>
    <xf numFmtId="0" fontId="39" fillId="0" borderId="0" xfId="4" applyFont="1" applyFill="1"/>
    <xf numFmtId="14" fontId="41" fillId="0" borderId="0" xfId="0" applyNumberFormat="1" applyFont="1"/>
    <xf numFmtId="49" fontId="40" fillId="0" borderId="0" xfId="4" applyNumberFormat="1" applyFont="1" applyAlignment="1"/>
    <xf numFmtId="0" fontId="40" fillId="0" borderId="0" xfId="4" applyNumberFormat="1" applyFont="1" applyAlignment="1">
      <alignment horizontal="left" wrapText="1"/>
    </xf>
    <xf numFmtId="0" fontId="40" fillId="0" borderId="0" xfId="4" applyNumberFormat="1" applyFont="1" applyAlignment="1">
      <alignment wrapText="1"/>
    </xf>
    <xf numFmtId="0" fontId="44" fillId="0" borderId="0" xfId="0" applyNumberFormat="1" applyFont="1" applyAlignment="1">
      <alignment horizontal="center" vertical="center"/>
    </xf>
    <xf numFmtId="0" fontId="39" fillId="0" borderId="0" xfId="4" applyNumberFormat="1" applyFont="1"/>
    <xf numFmtId="0" fontId="39" fillId="0" borderId="0" xfId="4" applyNumberFormat="1" applyFont="1" applyFill="1"/>
    <xf numFmtId="0" fontId="45" fillId="8" borderId="0" xfId="0" applyFont="1" applyFill="1"/>
    <xf numFmtId="0" fontId="42" fillId="8" borderId="0" xfId="0" applyFont="1" applyFill="1"/>
    <xf numFmtId="0" fontId="42" fillId="0" borderId="0" xfId="0" applyFont="1" applyFill="1"/>
    <xf numFmtId="0" fontId="42" fillId="0" borderId="0" xfId="0" applyFont="1"/>
    <xf numFmtId="0" fontId="39" fillId="0" borderId="0" xfId="4" applyFont="1" applyAlignment="1">
      <alignment horizontal="center"/>
    </xf>
    <xf numFmtId="49" fontId="46" fillId="0" borderId="0" xfId="4" applyNumberFormat="1" applyFont="1" applyBorder="1" applyAlignment="1">
      <alignment horizontal="left"/>
    </xf>
    <xf numFmtId="49" fontId="46" fillId="0" borderId="0" xfId="4" applyNumberFormat="1" applyFont="1" applyAlignment="1">
      <alignment horizontal="center"/>
    </xf>
    <xf numFmtId="0" fontId="40"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Border="1" applyAlignment="1">
      <alignment horizontal="center"/>
    </xf>
    <xf numFmtId="49" fontId="48" fillId="0" borderId="0" xfId="11" applyNumberFormat="1" applyFont="1" applyAlignment="1"/>
    <xf numFmtId="165" fontId="48" fillId="0" borderId="0" xfId="11" applyNumberFormat="1" applyFont="1" applyAlignment="1">
      <alignment horizontal="right"/>
    </xf>
    <xf numFmtId="166" fontId="48" fillId="0" borderId="0" xfId="11" applyNumberFormat="1" applyFont="1" applyAlignment="1">
      <alignment horizontal="center"/>
    </xf>
    <xf numFmtId="6" fontId="48" fillId="0" borderId="0" xfId="11" applyNumberFormat="1" applyFont="1" applyAlignment="1">
      <alignment horizontal="center"/>
    </xf>
    <xf numFmtId="167" fontId="48" fillId="0" borderId="0" xfId="11" applyNumberFormat="1" applyFont="1" applyAlignment="1">
      <alignment horizontal="center"/>
    </xf>
    <xf numFmtId="168" fontId="48" fillId="0" borderId="0" xfId="12" applyNumberFormat="1" applyFont="1" applyAlignment="1">
      <alignment horizontal="center"/>
    </xf>
    <xf numFmtId="49" fontId="48" fillId="0" borderId="0" xfId="11" applyNumberFormat="1" applyFont="1" applyAlignment="1">
      <alignment horizontal="center"/>
    </xf>
    <xf numFmtId="169" fontId="48" fillId="0" borderId="0" xfId="11" applyNumberFormat="1" applyFont="1" applyAlignment="1">
      <alignment horizontal="right"/>
    </xf>
    <xf numFmtId="167" fontId="48" fillId="0" borderId="0" xfId="4" applyNumberFormat="1" applyFont="1" applyAlignment="1">
      <alignment horizontal="center"/>
    </xf>
    <xf numFmtId="10" fontId="48" fillId="0" borderId="0" xfId="12" applyNumberFormat="1" applyFont="1" applyAlignment="1">
      <alignment horizontal="center"/>
    </xf>
    <xf numFmtId="49" fontId="48" fillId="0" borderId="0" xfId="4" applyNumberFormat="1" applyFont="1" applyAlignment="1">
      <alignment horizontal="center"/>
    </xf>
    <xf numFmtId="49" fontId="48" fillId="0" borderId="0" xfId="11" applyNumberFormat="1" applyFont="1" applyAlignment="1">
      <alignment vertical="center"/>
    </xf>
    <xf numFmtId="170" fontId="48" fillId="0" borderId="0" xfId="11" applyNumberFormat="1" applyFont="1" applyAlignment="1">
      <alignment horizontal="right" vertical="center"/>
    </xf>
    <xf numFmtId="166" fontId="48" fillId="0" borderId="0" xfId="11" applyNumberFormat="1" applyFont="1" applyAlignment="1">
      <alignment horizontal="center" vertical="center"/>
    </xf>
    <xf numFmtId="6" fontId="48" fillId="0" borderId="0" xfId="11" applyNumberFormat="1" applyFont="1" applyAlignment="1">
      <alignment horizontal="center" vertical="center"/>
    </xf>
    <xf numFmtId="167" fontId="48" fillId="0" borderId="0" xfId="4" applyNumberFormat="1" applyFont="1" applyAlignment="1">
      <alignment horizontal="center" vertical="center"/>
    </xf>
    <xf numFmtId="10" fontId="48" fillId="0" borderId="0" xfId="12" applyNumberFormat="1" applyFont="1" applyAlignment="1">
      <alignment horizontal="center" vertical="center" wrapText="1"/>
    </xf>
    <xf numFmtId="49" fontId="48" fillId="0" borderId="0" xfId="4" applyNumberFormat="1" applyFont="1" applyAlignment="1">
      <alignment horizontal="center" vertical="center"/>
    </xf>
    <xf numFmtId="0" fontId="0" fillId="0" borderId="0" xfId="0" applyAlignment="1">
      <alignment vertical="center"/>
    </xf>
    <xf numFmtId="0" fontId="39" fillId="0" borderId="0" xfId="4" applyFont="1" applyFill="1" applyAlignment="1">
      <alignment vertical="center"/>
    </xf>
    <xf numFmtId="0" fontId="39" fillId="0" borderId="0" xfId="4" applyFont="1" applyAlignment="1">
      <alignment vertical="center"/>
    </xf>
    <xf numFmtId="49" fontId="48" fillId="0" borderId="0" xfId="4" applyNumberFormat="1" applyFont="1" applyAlignment="1"/>
    <xf numFmtId="171" fontId="48" fillId="0" borderId="0" xfId="4" applyNumberFormat="1" applyFont="1" applyAlignment="1">
      <alignment horizontal="right"/>
    </xf>
    <xf numFmtId="169" fontId="48" fillId="0" borderId="0" xfId="4" applyNumberFormat="1" applyFont="1" applyAlignment="1">
      <alignment horizontal="right"/>
    </xf>
    <xf numFmtId="166" fontId="48" fillId="0" borderId="0" xfId="11" applyNumberFormat="1" applyFont="1" applyFill="1" applyAlignment="1">
      <alignment horizontal="center" vertical="center"/>
    </xf>
    <xf numFmtId="6" fontId="48" fillId="0" borderId="0" xfId="4" applyNumberFormat="1" applyFont="1" applyFill="1" applyAlignment="1">
      <alignment horizontal="center"/>
    </xf>
    <xf numFmtId="6" fontId="48" fillId="0" borderId="0" xfId="4" applyNumberFormat="1" applyFont="1" applyAlignment="1">
      <alignment horizontal="right"/>
    </xf>
    <xf numFmtId="169" fontId="48" fillId="0" borderId="0" xfId="4" applyNumberFormat="1" applyFont="1" applyAlignment="1">
      <alignment horizontal="center"/>
    </xf>
    <xf numFmtId="49" fontId="46" fillId="0" borderId="0" xfId="4" applyNumberFormat="1" applyFont="1" applyAlignment="1"/>
    <xf numFmtId="2" fontId="48" fillId="0" borderId="0" xfId="12" applyNumberFormat="1" applyFont="1" applyAlignment="1">
      <alignment horizontal="center"/>
    </xf>
    <xf numFmtId="6" fontId="48" fillId="0" borderId="16" xfId="11" applyNumberFormat="1" applyFont="1" applyBorder="1" applyAlignment="1">
      <alignment horizontal="center"/>
    </xf>
    <xf numFmtId="6" fontId="48" fillId="0" borderId="0" xfId="4" applyNumberFormat="1" applyFont="1" applyBorder="1" applyAlignment="1">
      <alignment horizontal="center"/>
    </xf>
    <xf numFmtId="49" fontId="39" fillId="0" borderId="0" xfId="4" applyNumberFormat="1" applyFont="1" applyFill="1" applyAlignment="1">
      <alignment horizontal="center" wrapText="1"/>
    </xf>
    <xf numFmtId="49" fontId="39" fillId="0" borderId="0" xfId="4" applyNumberFormat="1" applyFont="1" applyAlignment="1">
      <alignment horizontal="center"/>
    </xf>
    <xf numFmtId="49" fontId="39" fillId="0" borderId="0" xfId="4" applyNumberFormat="1" applyFont="1" applyAlignment="1"/>
    <xf numFmtId="49" fontId="39" fillId="0" borderId="0" xfId="4" applyNumberFormat="1" applyFont="1" applyFill="1"/>
    <xf numFmtId="0" fontId="39" fillId="0" borderId="0" xfId="4" quotePrefix="1" applyFont="1" applyAlignment="1"/>
    <xf numFmtId="0" fontId="50" fillId="8" borderId="0" xfId="0" applyFont="1" applyFill="1"/>
    <xf numFmtId="0" fontId="49" fillId="0" borderId="0" xfId="4" applyFont="1" applyAlignment="1">
      <alignment horizontal="center"/>
    </xf>
    <xf numFmtId="0" fontId="49" fillId="0" borderId="0" xfId="4" applyFont="1" applyAlignment="1"/>
    <xf numFmtId="49" fontId="48" fillId="0" borderId="0" xfId="4" applyNumberFormat="1" applyFont="1" applyFill="1" applyAlignment="1"/>
    <xf numFmtId="49" fontId="48" fillId="0" borderId="0" xfId="4" applyNumberFormat="1" applyFont="1" applyFill="1" applyAlignment="1">
      <alignment horizontal="center"/>
    </xf>
    <xf numFmtId="0" fontId="50" fillId="8" borderId="0" xfId="0" applyFont="1" applyFill="1" applyAlignment="1">
      <alignment horizontal="center"/>
    </xf>
    <xf numFmtId="0" fontId="42" fillId="8" borderId="0" xfId="0" applyFont="1" applyFill="1" applyAlignment="1">
      <alignment horizontal="center"/>
    </xf>
    <xf numFmtId="0" fontId="42" fillId="0" borderId="0" xfId="0" applyFont="1" applyFill="1" applyAlignment="1">
      <alignment horizontal="center"/>
    </xf>
    <xf numFmtId="49" fontId="39" fillId="0" borderId="0" xfId="11" applyNumberFormat="1" applyFont="1" applyAlignment="1">
      <alignment horizontal="center"/>
    </xf>
    <xf numFmtId="49" fontId="52" fillId="0" borderId="0" xfId="4" applyNumberFormat="1" applyFont="1" applyAlignment="1"/>
    <xf numFmtId="0" fontId="24" fillId="0" borderId="0" xfId="4" applyFont="1" applyAlignment="1">
      <alignment horizontal="center"/>
    </xf>
    <xf numFmtId="0" fontId="54" fillId="0" borderId="0" xfId="0" applyFont="1" applyFill="1"/>
    <xf numFmtId="0" fontId="39" fillId="0" borderId="0" xfId="0" applyFont="1" applyFill="1"/>
    <xf numFmtId="0" fontId="39" fillId="0" borderId="0" xfId="11" applyFont="1" applyAlignment="1"/>
    <xf numFmtId="0" fontId="39" fillId="0" borderId="0" xfId="11" applyFont="1" applyAlignment="1">
      <alignment horizontal="center"/>
    </xf>
    <xf numFmtId="171" fontId="39" fillId="0" borderId="0" xfId="11" applyNumberFormat="1" applyFont="1" applyBorder="1" applyAlignment="1">
      <alignment horizontal="center" wrapText="1"/>
    </xf>
    <xf numFmtId="6" fontId="39" fillId="0" borderId="0" xfId="11" applyNumberFormat="1" applyFont="1" applyBorder="1" applyAlignment="1">
      <alignment horizontal="center" wrapText="1"/>
    </xf>
    <xf numFmtId="167" fontId="39" fillId="0" borderId="0" xfId="11" applyNumberFormat="1" applyFont="1" applyBorder="1" applyAlignment="1">
      <alignment horizontal="center" wrapText="1"/>
    </xf>
    <xf numFmtId="0" fontId="39" fillId="0" borderId="0" xfId="11" applyFont="1" applyAlignment="1">
      <alignment horizontal="center" wrapText="1"/>
    </xf>
    <xf numFmtId="0" fontId="39" fillId="0" borderId="0" xfId="0" applyFont="1"/>
    <xf numFmtId="0" fontId="39" fillId="0" borderId="0" xfId="11" applyFont="1"/>
    <xf numFmtId="0" fontId="40" fillId="0" borderId="0" xfId="4" applyFont="1" applyAlignment="1"/>
    <xf numFmtId="0" fontId="39" fillId="0" borderId="0" xfId="4" applyFont="1" applyAlignment="1">
      <alignment wrapText="1"/>
    </xf>
    <xf numFmtId="0" fontId="39" fillId="0" borderId="0" xfId="11" applyFont="1" applyAlignment="1">
      <alignment horizontal="center" vertical="center"/>
    </xf>
    <xf numFmtId="0" fontId="40" fillId="0" borderId="0" xfId="4" applyFont="1" applyAlignment="1">
      <alignment horizontal="left" wrapText="1"/>
    </xf>
    <xf numFmtId="169" fontId="39" fillId="0" borderId="0" xfId="11" applyNumberFormat="1" applyFont="1" applyBorder="1" applyAlignment="1">
      <alignment horizontal="center" vertical="center" wrapText="1"/>
    </xf>
    <xf numFmtId="6" fontId="39" fillId="0" borderId="0" xfId="11" applyNumberFormat="1" applyFont="1" applyBorder="1" applyAlignment="1">
      <alignment horizontal="center" vertical="center" wrapText="1"/>
    </xf>
    <xf numFmtId="167" fontId="39" fillId="0" borderId="0" xfId="11" applyNumberFormat="1" applyFont="1" applyBorder="1" applyAlignment="1">
      <alignment horizontal="center" vertical="center" wrapText="1"/>
    </xf>
    <xf numFmtId="169" fontId="39" fillId="0" borderId="0" xfId="11" applyNumberFormat="1" applyFont="1" applyBorder="1" applyAlignment="1">
      <alignment horizontal="center" wrapText="1"/>
    </xf>
    <xf numFmtId="49" fontId="39" fillId="0" borderId="0" xfId="11" applyNumberFormat="1" applyFont="1" applyBorder="1" applyAlignment="1">
      <alignment horizontal="center" wrapText="1"/>
    </xf>
    <xf numFmtId="0" fontId="39" fillId="0" borderId="0" xfId="11" applyFont="1" applyBorder="1" applyAlignment="1">
      <alignment horizontal="center" wrapText="1"/>
    </xf>
    <xf numFmtId="0" fontId="42" fillId="0" borderId="0" xfId="0" applyFont="1" applyAlignment="1">
      <alignment vertical="center"/>
    </xf>
    <xf numFmtId="49" fontId="40" fillId="0" borderId="0" xfId="4" applyNumberFormat="1" applyFont="1" applyBorder="1" applyAlignment="1">
      <alignment horizontal="left"/>
    </xf>
    <xf numFmtId="0" fontId="39" fillId="0" borderId="0" xfId="4" applyFont="1" applyBorder="1" applyAlignment="1">
      <alignment horizontal="center"/>
    </xf>
    <xf numFmtId="0" fontId="39" fillId="0" borderId="0" xfId="4" applyFont="1" applyBorder="1"/>
    <xf numFmtId="0" fontId="54" fillId="8" borderId="0" xfId="0" applyFont="1" applyFill="1" applyAlignment="1">
      <alignment horizontal="center"/>
    </xf>
    <xf numFmtId="0" fontId="39" fillId="8" borderId="0" xfId="0" applyFont="1" applyFill="1"/>
    <xf numFmtId="49" fontId="39" fillId="0" borderId="0" xfId="4" applyNumberFormat="1" applyFont="1" applyBorder="1" applyAlignment="1"/>
    <xf numFmtId="49" fontId="39" fillId="0" borderId="0" xfId="4" applyNumberFormat="1" applyFont="1" applyBorder="1" applyAlignment="1">
      <alignment horizontal="center"/>
    </xf>
    <xf numFmtId="0" fontId="42" fillId="0" borderId="0" xfId="11" applyFont="1" applyAlignment="1"/>
    <xf numFmtId="0" fontId="15" fillId="8" borderId="0" xfId="0" applyFont="1" applyFill="1"/>
    <xf numFmtId="0" fontId="0" fillId="8" borderId="0" xfId="0" applyFill="1"/>
    <xf numFmtId="49" fontId="19" fillId="0" borderId="0" xfId="4" applyNumberFormat="1" applyFont="1" applyAlignment="1"/>
    <xf numFmtId="0" fontId="2" fillId="0" borderId="0" xfId="4" applyFont="1" applyAlignment="1"/>
    <xf numFmtId="0" fontId="2" fillId="0" borderId="0" xfId="4" applyFont="1" applyFill="1"/>
    <xf numFmtId="0" fontId="2" fillId="0" borderId="0" xfId="4" applyFont="1"/>
    <xf numFmtId="173" fontId="2" fillId="0" borderId="0" xfId="13" applyNumberFormat="1" applyFont="1" applyAlignment="1"/>
    <xf numFmtId="6" fontId="19" fillId="0" borderId="0" xfId="14" applyNumberFormat="1" applyFont="1" applyAlignment="1"/>
    <xf numFmtId="173" fontId="2" fillId="0" borderId="0" xfId="14" applyNumberFormat="1" applyFont="1" applyAlignment="1"/>
    <xf numFmtId="49" fontId="2" fillId="0" borderId="0" xfId="4" applyNumberFormat="1" applyFont="1" applyAlignment="1"/>
    <xf numFmtId="3" fontId="56" fillId="0" borderId="0" xfId="0" applyNumberFormat="1" applyFont="1"/>
    <xf numFmtId="4" fontId="56" fillId="0" borderId="0" xfId="0" applyNumberFormat="1" applyFont="1"/>
    <xf numFmtId="0" fontId="2" fillId="0" borderId="0" xfId="4" applyFont="1" applyAlignment="1">
      <alignment horizontal="center"/>
    </xf>
    <xf numFmtId="173" fontId="24"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173" fontId="24" fillId="0" borderId="0" xfId="0" applyNumberFormat="1" applyFont="1" applyFill="1"/>
    <xf numFmtId="49" fontId="2" fillId="0" borderId="0" xfId="4" applyNumberFormat="1" applyFont="1" applyFill="1" applyAlignment="1"/>
    <xf numFmtId="173" fontId="2" fillId="0" borderId="0" xfId="13" applyNumberFormat="1" applyFont="1" applyFill="1" applyAlignment="1"/>
    <xf numFmtId="174" fontId="2" fillId="0" borderId="0" xfId="1" applyNumberFormat="1" applyFont="1"/>
    <xf numFmtId="174" fontId="2" fillId="0" borderId="0" xfId="12" applyNumberFormat="1" applyFont="1"/>
    <xf numFmtId="43" fontId="2" fillId="0" borderId="0" xfId="14" applyNumberFormat="1" applyFont="1" applyAlignment="1"/>
    <xf numFmtId="3" fontId="19" fillId="0" borderId="15" xfId="14" applyNumberFormat="1" applyFont="1" applyBorder="1" applyAlignment="1"/>
    <xf numFmtId="43" fontId="19" fillId="0" borderId="0" xfId="14" applyNumberFormat="1" applyFont="1" applyBorder="1" applyAlignment="1"/>
    <xf numFmtId="173" fontId="19" fillId="0" borderId="0" xfId="13" applyNumberFormat="1" applyFont="1" applyAlignment="1"/>
    <xf numFmtId="0" fontId="52" fillId="0" borderId="17" xfId="0" applyNumberFormat="1" applyFont="1" applyBorder="1" applyAlignment="1">
      <alignment horizontal="center"/>
    </xf>
    <xf numFmtId="0" fontId="52" fillId="0" borderId="0" xfId="0" applyNumberFormat="1" applyFont="1" applyBorder="1" applyAlignment="1">
      <alignment horizontal="center"/>
    </xf>
    <xf numFmtId="49" fontId="58" fillId="0" borderId="0" xfId="4" applyNumberFormat="1" applyFont="1" applyBorder="1" applyAlignment="1">
      <alignment horizontal="left"/>
    </xf>
    <xf numFmtId="0" fontId="2" fillId="0" borderId="0" xfId="4" applyFont="1" applyBorder="1" applyAlignment="1"/>
    <xf numFmtId="43" fontId="2" fillId="0" borderId="0" xfId="4" applyNumberFormat="1" applyFont="1" applyBorder="1" applyAlignment="1">
      <alignment horizontal="left" indent="4"/>
    </xf>
    <xf numFmtId="0" fontId="2" fillId="0" borderId="0" xfId="4" applyFont="1" applyBorder="1" applyAlignment="1">
      <alignment horizontal="center"/>
    </xf>
    <xf numFmtId="0" fontId="2" fillId="0" borderId="0" xfId="4" applyFont="1" applyBorder="1"/>
    <xf numFmtId="0" fontId="2" fillId="0" borderId="0" xfId="4" applyFont="1" applyFill="1" applyBorder="1"/>
    <xf numFmtId="173" fontId="19" fillId="0" borderId="0" xfId="4" applyNumberFormat="1" applyFont="1" applyBorder="1" applyAlignment="1"/>
    <xf numFmtId="173" fontId="19" fillId="0" borderId="0" xfId="9" applyNumberFormat="1" applyFont="1" applyAlignment="1"/>
    <xf numFmtId="43" fontId="2" fillId="0" borderId="0" xfId="9" applyFont="1" applyBorder="1" applyAlignment="1">
      <alignment horizontal="center"/>
    </xf>
    <xf numFmtId="173" fontId="2" fillId="0" borderId="0" xfId="9" applyNumberFormat="1" applyFont="1" applyBorder="1" applyAlignment="1">
      <alignment horizontal="left" indent="4"/>
    </xf>
    <xf numFmtId="49" fontId="59" fillId="0" borderId="0" xfId="4" applyNumberFormat="1" applyFont="1" applyBorder="1" applyAlignment="1">
      <alignment horizontal="left"/>
    </xf>
    <xf numFmtId="173" fontId="24" fillId="0" borderId="0" xfId="9" applyNumberFormat="1" applyFont="1"/>
    <xf numFmtId="43" fontId="24" fillId="0" borderId="0" xfId="0" applyNumberFormat="1" applyFont="1"/>
    <xf numFmtId="0" fontId="2" fillId="0" borderId="0" xfId="11" applyFont="1" applyAlignment="1">
      <alignment horizontal="center"/>
    </xf>
    <xf numFmtId="173" fontId="2" fillId="0" borderId="0" xfId="9" applyNumberFormat="1" applyFont="1" applyFill="1"/>
    <xf numFmtId="49" fontId="59" fillId="0" borderId="0" xfId="4" applyNumberFormat="1" applyFont="1" applyBorder="1" applyAlignment="1">
      <alignment horizontal="left" indent="4"/>
    </xf>
    <xf numFmtId="0" fontId="2" fillId="0" borderId="0" xfId="4" applyFont="1" applyBorder="1" applyAlignment="1">
      <alignment horizontal="left" indent="4"/>
    </xf>
    <xf numFmtId="173" fontId="2" fillId="0" borderId="0" xfId="9" applyNumberFormat="1" applyFont="1" applyBorder="1" applyAlignment="1"/>
    <xf numFmtId="43" fontId="2" fillId="0" borderId="0" xfId="4" applyNumberFormat="1" applyFont="1" applyBorder="1" applyAlignment="1"/>
    <xf numFmtId="173" fontId="2" fillId="0" borderId="0" xfId="9" applyNumberFormat="1" applyFont="1" applyAlignment="1"/>
    <xf numFmtId="43" fontId="2" fillId="0" borderId="0" xfId="9" applyFont="1" applyAlignment="1"/>
    <xf numFmtId="3" fontId="2" fillId="0" borderId="0" xfId="4" applyNumberFormat="1" applyFont="1" applyBorder="1" applyAlignment="1"/>
    <xf numFmtId="43" fontId="2" fillId="0" borderId="0" xfId="4" applyNumberFormat="1" applyFont="1" applyBorder="1" applyAlignment="1">
      <alignment horizontal="center"/>
    </xf>
    <xf numFmtId="173" fontId="2" fillId="0" borderId="15"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4" fillId="0" borderId="0" xfId="0" applyNumberFormat="1" applyFont="1"/>
    <xf numFmtId="173" fontId="24" fillId="0" borderId="18" xfId="9" applyNumberFormat="1" applyFont="1" applyBorder="1"/>
    <xf numFmtId="173" fontId="24" fillId="0" borderId="15" xfId="9" applyNumberFormat="1" applyFont="1" applyBorder="1"/>
    <xf numFmtId="0" fontId="19" fillId="0" borderId="0" xfId="4" applyFont="1" applyBorder="1"/>
    <xf numFmtId="43" fontId="19" fillId="0" borderId="0" xfId="11" applyNumberFormat="1" applyFont="1" applyBorder="1" applyAlignment="1"/>
    <xf numFmtId="0" fontId="15" fillId="0" borderId="0" xfId="0" applyFont="1" applyFill="1"/>
    <xf numFmtId="0" fontId="18" fillId="0" borderId="0" xfId="4" applyFont="1" applyAlignment="1"/>
    <xf numFmtId="0" fontId="18" fillId="0" borderId="0" xfId="4" applyFont="1" applyAlignment="1">
      <alignment horizontal="center"/>
    </xf>
    <xf numFmtId="0" fontId="62" fillId="0" borderId="0" xfId="4" applyFont="1" applyAlignment="1"/>
    <xf numFmtId="167" fontId="2" fillId="0" borderId="0" xfId="4" applyNumberFormat="1" applyFont="1" applyAlignment="1">
      <alignment horizontal="left"/>
    </xf>
    <xf numFmtId="43" fontId="2" fillId="0" borderId="0" xfId="9" applyFont="1" applyAlignment="1">
      <alignment horizontal="center"/>
    </xf>
    <xf numFmtId="43" fontId="2" fillId="0" borderId="0" xfId="9" applyFont="1" applyAlignment="1">
      <alignment horizontal="right"/>
    </xf>
    <xf numFmtId="0" fontId="5" fillId="0" borderId="0" xfId="0" applyFont="1" applyFill="1"/>
    <xf numFmtId="0" fontId="24" fillId="0" borderId="0" xfId="4" applyFont="1" applyAlignment="1"/>
    <xf numFmtId="175" fontId="52" fillId="0" borderId="18" xfId="4" quotePrefix="1" applyNumberFormat="1" applyFont="1" applyBorder="1" applyAlignment="1">
      <alignment horizontal="right"/>
    </xf>
    <xf numFmtId="175" fontId="52" fillId="0" borderId="0" xfId="4" quotePrefix="1" applyNumberFormat="1" applyFont="1" applyBorder="1" applyAlignment="1">
      <alignment horizontal="right"/>
    </xf>
    <xf numFmtId="0" fontId="24" fillId="0" borderId="0" xfId="4" applyFont="1"/>
    <xf numFmtId="0" fontId="24" fillId="0" borderId="0" xfId="4" applyFont="1" applyBorder="1" applyAlignment="1"/>
    <xf numFmtId="43" fontId="24" fillId="0" borderId="0" xfId="4" applyNumberFormat="1" applyFont="1" applyAlignment="1"/>
    <xf numFmtId="43" fontId="24" fillId="0" borderId="0" xfId="4" applyNumberFormat="1" applyFont="1" applyBorder="1" applyAlignment="1"/>
    <xf numFmtId="43" fontId="24" fillId="0" borderId="0" xfId="4" applyNumberFormat="1" applyFont="1"/>
    <xf numFmtId="43" fontId="24" fillId="0" borderId="0" xfId="9" applyFont="1"/>
    <xf numFmtId="43" fontId="24" fillId="0" borderId="0" xfId="9" applyNumberFormat="1" applyFont="1" applyAlignment="1"/>
    <xf numFmtId="43" fontId="24" fillId="0" borderId="0" xfId="9" applyNumberFormat="1" applyFont="1" applyBorder="1" applyAlignment="1"/>
    <xf numFmtId="43" fontId="63" fillId="0" borderId="0" xfId="4" applyNumberFormat="1" applyFont="1" applyBorder="1" applyAlignment="1"/>
    <xf numFmtId="43" fontId="64" fillId="0" borderId="0" xfId="4" quotePrefix="1" applyNumberFormat="1" applyFont="1" applyAlignment="1"/>
    <xf numFmtId="43" fontId="63" fillId="0" borderId="0" xfId="4" applyNumberFormat="1" applyFont="1" applyAlignment="1"/>
    <xf numFmtId="0" fontId="2" fillId="0" borderId="0" xfId="4" applyFont="1" applyAlignment="1">
      <alignment horizontal="left" wrapText="1"/>
    </xf>
    <xf numFmtId="43" fontId="64" fillId="0" borderId="0" xfId="4" quotePrefix="1" applyNumberFormat="1" applyFont="1" applyBorder="1"/>
    <xf numFmtId="43" fontId="63" fillId="0" borderId="0" xfId="4" applyNumberFormat="1" applyFont="1"/>
    <xf numFmtId="43" fontId="24" fillId="0" borderId="0" xfId="4" applyNumberFormat="1" applyFont="1" applyBorder="1"/>
    <xf numFmtId="43" fontId="24" fillId="0" borderId="15" xfId="4" applyNumberFormat="1" applyFont="1" applyBorder="1" applyAlignment="1"/>
    <xf numFmtId="173" fontId="24" fillId="0" borderId="0" xfId="4" applyNumberFormat="1" applyFont="1"/>
    <xf numFmtId="172" fontId="24" fillId="0" borderId="0" xfId="4" applyNumberFormat="1" applyFont="1" applyAlignment="1"/>
    <xf numFmtId="43" fontId="24" fillId="0" borderId="0" xfId="9" applyFont="1" applyAlignment="1"/>
    <xf numFmtId="0" fontId="22" fillId="0" borderId="0" xfId="4" applyFont="1" applyAlignment="1"/>
    <xf numFmtId="0" fontId="65" fillId="0" borderId="0" xfId="0" applyFont="1" applyFill="1" applyBorder="1" applyAlignment="1">
      <alignment horizontal="right" vertical="center"/>
    </xf>
    <xf numFmtId="2" fontId="24" fillId="0" borderId="0" xfId="4" applyNumberFormat="1" applyFont="1"/>
    <xf numFmtId="0" fontId="66" fillId="0" borderId="0" xfId="0" applyFont="1"/>
    <xf numFmtId="49" fontId="19" fillId="0" borderId="0" xfId="4" applyNumberFormat="1" applyFont="1" applyAlignment="1">
      <alignment horizontal="left"/>
    </xf>
    <xf numFmtId="14" fontId="3" fillId="0" borderId="0" xfId="0" applyNumberFormat="1" applyFont="1"/>
    <xf numFmtId="14" fontId="41" fillId="0" borderId="0" xfId="0" applyNumberFormat="1" applyFont="1" applyAlignment="1">
      <alignment horizontal="center"/>
    </xf>
    <xf numFmtId="14" fontId="3" fillId="0" borderId="0" xfId="0" applyNumberFormat="1" applyFont="1" applyAlignment="1">
      <alignment horizontal="center"/>
    </xf>
    <xf numFmtId="0" fontId="0" fillId="8" borderId="0" xfId="0" applyFont="1" applyFill="1"/>
    <xf numFmtId="0" fontId="6" fillId="0" borderId="0" xfId="0" applyFont="1"/>
    <xf numFmtId="176" fontId="2" fillId="0" borderId="0" xfId="10" applyNumberFormat="1" applyFont="1"/>
    <xf numFmtId="176" fontId="42" fillId="0" borderId="0" xfId="0" applyNumberFormat="1" applyFont="1"/>
    <xf numFmtId="173" fontId="2" fillId="0" borderId="0" xfId="9" applyNumberFormat="1" applyFont="1"/>
    <xf numFmtId="177" fontId="2" fillId="0" borderId="0" xfId="10" applyNumberFormat="1" applyFont="1"/>
    <xf numFmtId="173"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2" fillId="0" borderId="0" xfId="1" applyNumberFormat="1" applyFont="1"/>
    <xf numFmtId="43" fontId="42" fillId="0" borderId="0" xfId="9" applyFont="1"/>
    <xf numFmtId="10" fontId="2" fillId="0" borderId="0" xfId="1" applyNumberFormat="1" applyFont="1" applyAlignment="1">
      <alignment horizontal="right"/>
    </xf>
    <xf numFmtId="14" fontId="42" fillId="0" borderId="0" xfId="0" applyNumberFormat="1" applyFont="1"/>
    <xf numFmtId="2" fontId="2" fillId="0" borderId="0" xfId="1" applyNumberFormat="1" applyFont="1" applyAlignment="1">
      <alignment horizontal="right"/>
    </xf>
    <xf numFmtId="10" fontId="2" fillId="0" borderId="0" xfId="1" applyNumberFormat="1" applyFont="1"/>
    <xf numFmtId="43" fontId="42" fillId="0" borderId="0" xfId="0" applyNumberFormat="1" applyFont="1"/>
    <xf numFmtId="2" fontId="2" fillId="0" borderId="0" xfId="0" applyNumberFormat="1" applyFont="1" applyFill="1" applyAlignment="1">
      <alignment horizontal="right"/>
    </xf>
    <xf numFmtId="0" fontId="42" fillId="0" borderId="0" xfId="0" applyFont="1" applyAlignment="1">
      <alignment wrapText="1"/>
    </xf>
    <xf numFmtId="0" fontId="42" fillId="0" borderId="0" xfId="0" applyFont="1" applyFill="1" applyAlignment="1">
      <alignment horizontal="left" wrapText="1"/>
    </xf>
    <xf numFmtId="2" fontId="39" fillId="0" borderId="0" xfId="0" applyNumberFormat="1" applyFont="1" applyFill="1" applyAlignment="1">
      <alignment horizontal="right"/>
    </xf>
    <xf numFmtId="0" fontId="68" fillId="0" borderId="0" xfId="0" applyFont="1"/>
    <xf numFmtId="0" fontId="6" fillId="8" borderId="0" xfId="0" applyFont="1" applyFill="1"/>
    <xf numFmtId="0" fontId="69" fillId="0" borderId="0" xfId="0" applyFont="1" applyFill="1"/>
    <xf numFmtId="0" fontId="69" fillId="0" borderId="0" xfId="0" applyFont="1" applyAlignment="1">
      <alignment horizontal="right"/>
    </xf>
    <xf numFmtId="0" fontId="70" fillId="0" borderId="0" xfId="0" applyFont="1" applyAlignment="1">
      <alignment horizontal="right"/>
    </xf>
    <xf numFmtId="0" fontId="68" fillId="0" borderId="0" xfId="0" applyFont="1" applyFill="1"/>
    <xf numFmtId="0" fontId="3" fillId="0" borderId="0" xfId="0" applyFont="1" applyFill="1"/>
    <xf numFmtId="173" fontId="19" fillId="0" borderId="0" xfId="0" applyNumberFormat="1" applyFont="1"/>
    <xf numFmtId="10" fontId="19" fillId="0" borderId="0" xfId="1" applyNumberFormat="1" applyFont="1"/>
    <xf numFmtId="173" fontId="19" fillId="0" borderId="0" xfId="9" applyNumberFormat="1" applyFont="1"/>
    <xf numFmtId="173" fontId="2" fillId="0" borderId="0" xfId="0" applyNumberFormat="1" applyFont="1" applyAlignment="1">
      <alignment horizontal="center"/>
    </xf>
    <xf numFmtId="0" fontId="2" fillId="0" borderId="0" xfId="0" applyFont="1" applyAlignment="1">
      <alignment horizontal="center"/>
    </xf>
    <xf numFmtId="168" fontId="2" fillId="0" borderId="0" xfId="1" applyNumberFormat="1" applyFont="1" applyAlignment="1">
      <alignment horizontal="center"/>
    </xf>
    <xf numFmtId="43" fontId="2" fillId="0" borderId="0" xfId="0" applyNumberFormat="1" applyFont="1" applyAlignment="1">
      <alignment horizontal="center"/>
    </xf>
    <xf numFmtId="0" fontId="0" fillId="8" borderId="0" xfId="0" applyFont="1" applyFill="1" applyAlignment="1">
      <alignment horizontal="center"/>
    </xf>
    <xf numFmtId="0" fontId="0" fillId="0" borderId="0" xfId="0" applyFont="1" applyAlignment="1">
      <alignment horizontal="center"/>
    </xf>
    <xf numFmtId="0" fontId="69" fillId="0" borderId="0" xfId="0" applyFont="1"/>
    <xf numFmtId="0" fontId="0" fillId="0" borderId="0" xfId="0" applyFont="1" applyAlignment="1">
      <alignment horizontal="left"/>
    </xf>
    <xf numFmtId="0" fontId="71"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2" fillId="0" borderId="0" xfId="0" applyFont="1" applyFill="1" applyAlignment="1">
      <alignment vertical="top"/>
    </xf>
    <xf numFmtId="0" fontId="70" fillId="0" borderId="0" xfId="0" applyFont="1"/>
    <xf numFmtId="0" fontId="0" fillId="0" borderId="0" xfId="0" applyAlignment="1">
      <alignment horizontal="left"/>
    </xf>
    <xf numFmtId="173"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8" borderId="0" xfId="0" applyFill="1" applyAlignment="1">
      <alignment horizontal="center"/>
    </xf>
    <xf numFmtId="10" fontId="0" fillId="8" borderId="0" xfId="0" applyNumberFormat="1" applyFill="1" applyAlignment="1">
      <alignment horizontal="center"/>
    </xf>
    <xf numFmtId="10" fontId="0" fillId="0" borderId="0" xfId="0" applyNumberFormat="1" applyFill="1" applyAlignment="1">
      <alignment horizontal="center"/>
    </xf>
    <xf numFmtId="0" fontId="69" fillId="0" borderId="0" xfId="0" applyFont="1" applyFill="1" applyAlignment="1">
      <alignment horizontal="right"/>
    </xf>
    <xf numFmtId="0" fontId="70" fillId="0" borderId="0" xfId="0" applyFont="1" applyFill="1" applyAlignment="1">
      <alignment horizontal="right"/>
    </xf>
    <xf numFmtId="10" fontId="69" fillId="0" borderId="0" xfId="0" applyNumberFormat="1" applyFont="1" applyFill="1" applyAlignment="1">
      <alignment horizontal="right"/>
    </xf>
    <xf numFmtId="10" fontId="2" fillId="0" borderId="0" xfId="0" applyNumberFormat="1" applyFont="1" applyAlignment="1">
      <alignment horizontal="center"/>
    </xf>
    <xf numFmtId="10" fontId="69" fillId="0" borderId="0" xfId="0" applyNumberFormat="1" applyFont="1" applyAlignment="1">
      <alignment horizontal="right"/>
    </xf>
    <xf numFmtId="0" fontId="0" fillId="0" borderId="0" xfId="0" applyBorder="1"/>
    <xf numFmtId="0" fontId="0" fillId="0" borderId="0" xfId="0" quotePrefix="1"/>
    <xf numFmtId="0" fontId="67" fillId="0" borderId="0" xfId="0" quotePrefix="1" applyFont="1" applyFill="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70"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19" xfId="0" applyFont="1" applyBorder="1" applyAlignment="1">
      <alignment horizontal="center"/>
    </xf>
    <xf numFmtId="0" fontId="3" fillId="0" borderId="19" xfId="0" applyFont="1" applyBorder="1"/>
    <xf numFmtId="0" fontId="3" fillId="0" borderId="0"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indent="1"/>
    </xf>
    <xf numFmtId="173" fontId="2" fillId="0" borderId="2" xfId="9" applyNumberFormat="1" applyFont="1" applyBorder="1"/>
    <xf numFmtId="173" fontId="19" fillId="0" borderId="2" xfId="0" applyNumberFormat="1" applyFont="1" applyBorder="1"/>
    <xf numFmtId="10" fontId="19"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73" fontId="2" fillId="0" borderId="0" xfId="9" applyNumberFormat="1" applyFont="1" applyBorder="1"/>
    <xf numFmtId="173" fontId="19" fillId="0" borderId="0" xfId="0" applyNumberFormat="1" applyFont="1" applyBorder="1"/>
    <xf numFmtId="10" fontId="19" fillId="0" borderId="0" xfId="1" applyNumberFormat="1" applyFont="1" applyBorder="1"/>
    <xf numFmtId="0" fontId="0" fillId="0" borderId="7" xfId="0" applyBorder="1" applyAlignment="1">
      <alignment horizontal="left" indent="1"/>
    </xf>
    <xf numFmtId="0" fontId="42"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173" fontId="2" fillId="0" borderId="7" xfId="9" applyNumberFormat="1" applyFont="1" applyBorder="1"/>
    <xf numFmtId="173" fontId="19" fillId="0" borderId="7" xfId="0" applyNumberFormat="1" applyFont="1" applyBorder="1"/>
    <xf numFmtId="10" fontId="19" fillId="0" borderId="7" xfId="1" applyNumberFormat="1" applyFont="1" applyBorder="1"/>
    <xf numFmtId="0" fontId="3" fillId="0" borderId="2" xfId="0" applyFont="1" applyBorder="1" applyAlignment="1">
      <alignment horizontal="center"/>
    </xf>
    <xf numFmtId="0" fontId="3" fillId="0" borderId="2" xfId="0" applyFont="1" applyBorder="1" applyAlignment="1">
      <alignment horizontal="left" indent="1"/>
    </xf>
    <xf numFmtId="173" fontId="19" fillId="0" borderId="2" xfId="9" applyNumberFormat="1" applyFont="1" applyBorder="1"/>
    <xf numFmtId="0" fontId="5" fillId="0" borderId="0" xfId="0" applyFont="1" applyFill="1" applyBorder="1" applyAlignment="1">
      <alignment horizontal="center"/>
    </xf>
    <xf numFmtId="0" fontId="3" fillId="0" borderId="0" xfId="0" applyFont="1" applyBorder="1" applyAlignment="1">
      <alignment horizontal="left" indent="1"/>
    </xf>
    <xf numFmtId="173" fontId="19" fillId="0" borderId="0" xfId="9" applyNumberFormat="1" applyFont="1" applyBorder="1"/>
    <xf numFmtId="0" fontId="3" fillId="0" borderId="7" xfId="0" applyFont="1" applyBorder="1" applyAlignment="1">
      <alignment horizontal="left" indent="1"/>
    </xf>
    <xf numFmtId="173" fontId="19" fillId="0" borderId="7" xfId="9" applyNumberFormat="1" applyFont="1" applyBorder="1"/>
    <xf numFmtId="0" fontId="3" fillId="0" borderId="9" xfId="0" applyFont="1" applyBorder="1"/>
    <xf numFmtId="0" fontId="3" fillId="0" borderId="9" xfId="0" applyFont="1" applyBorder="1" applyAlignment="1">
      <alignment horizontal="center"/>
    </xf>
    <xf numFmtId="3" fontId="2" fillId="0" borderId="0" xfId="0" applyNumberFormat="1" applyFont="1"/>
    <xf numFmtId="3" fontId="19" fillId="0" borderId="0" xfId="0" applyNumberFormat="1" applyFont="1"/>
    <xf numFmtId="10" fontId="19" fillId="0" borderId="0" xfId="1" applyNumberFormat="1" applyFont="1" applyBorder="1" applyAlignment="1">
      <alignment horizontal="right"/>
    </xf>
    <xf numFmtId="0" fontId="3" fillId="0" borderId="9" xfId="0" applyFont="1" applyBorder="1" applyAlignment="1">
      <alignment horizontal="left"/>
    </xf>
    <xf numFmtId="3" fontId="19" fillId="0" borderId="9" xfId="0" applyNumberFormat="1" applyFont="1" applyBorder="1"/>
    <xf numFmtId="173" fontId="19" fillId="0" borderId="9" xfId="9" applyNumberFormat="1" applyFont="1" applyBorder="1"/>
    <xf numFmtId="10" fontId="19" fillId="0" borderId="9" xfId="1" applyNumberFormat="1" applyFont="1" applyBorder="1"/>
    <xf numFmtId="0" fontId="0" fillId="0" borderId="0" xfId="0" quotePrefix="1" applyFont="1"/>
    <xf numFmtId="0" fontId="73" fillId="0" borderId="0" xfId="0" quotePrefix="1" applyFont="1" applyAlignment="1"/>
    <xf numFmtId="49"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8" fillId="0" borderId="0" xfId="1" applyNumberFormat="1" applyFont="1" applyFill="1" applyBorder="1" applyAlignment="1">
      <alignment horizontal="center" vertical="center" wrapText="1"/>
    </xf>
    <xf numFmtId="0" fontId="2" fillId="0" borderId="0" xfId="615"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2" fillId="0" borderId="0" xfId="0" applyFont="1" applyBorder="1" applyAlignment="1">
      <alignment horizontal="left" vertical="center"/>
    </xf>
    <xf numFmtId="179" fontId="12" fillId="0" borderId="0" xfId="0" applyNumberFormat="1" applyFont="1" applyBorder="1" applyAlignment="1">
      <alignment vertical="center"/>
    </xf>
    <xf numFmtId="0" fontId="14" fillId="0" borderId="0" xfId="2"/>
    <xf numFmtId="6" fontId="48" fillId="0" borderId="18" xfId="4" applyNumberFormat="1" applyFont="1" applyBorder="1" applyAlignment="1">
      <alignment horizontal="center"/>
    </xf>
    <xf numFmtId="6" fontId="46" fillId="0" borderId="15" xfId="4" applyNumberFormat="1" applyFont="1" applyBorder="1" applyAlignment="1">
      <alignment horizontal="center"/>
    </xf>
    <xf numFmtId="49" fontId="2" fillId="0" borderId="0" xfId="0" quotePrefix="1" applyNumberFormat="1" applyFont="1" applyFill="1" applyBorder="1" applyAlignment="1">
      <alignment horizontal="center" vertical="center" wrapText="1"/>
    </xf>
    <xf numFmtId="0" fontId="6" fillId="3" borderId="0" xfId="2" applyFont="1" applyFill="1" applyBorder="1" applyAlignment="1">
      <alignment horizontal="center"/>
    </xf>
    <xf numFmtId="0" fontId="108" fillId="0" borderId="0" xfId="2" applyFont="1" applyAlignment="1"/>
    <xf numFmtId="0" fontId="6" fillId="2" borderId="0" xfId="2" applyFont="1" applyFill="1" applyBorder="1" applyAlignment="1">
      <alignment horizontal="center"/>
    </xf>
    <xf numFmtId="0" fontId="6" fillId="0" borderId="0" xfId="2" applyFont="1" applyAlignment="1"/>
    <xf numFmtId="0" fontId="39" fillId="0" borderId="0" xfId="11" applyFont="1" applyAlignment="1">
      <alignment horizontal="left" vertical="top" wrapText="1"/>
    </xf>
    <xf numFmtId="0" fontId="39" fillId="0" borderId="0" xfId="11" applyFont="1" applyAlignment="1">
      <alignment horizontal="left" wrapText="1"/>
    </xf>
    <xf numFmtId="0" fontId="40" fillId="0" borderId="0" xfId="4" applyFont="1" applyAlignment="1">
      <alignment horizontal="left" wrapText="1"/>
    </xf>
    <xf numFmtId="0" fontId="39" fillId="0" borderId="0" xfId="4" applyFont="1" applyAlignment="1">
      <alignment horizontal="left" wrapText="1"/>
    </xf>
    <xf numFmtId="0" fontId="39" fillId="0" borderId="0" xfId="4" quotePrefix="1" applyFont="1" applyAlignment="1">
      <alignment horizontal="left" wrapText="1"/>
    </xf>
    <xf numFmtId="0" fontId="40" fillId="0" borderId="0" xfId="4" applyNumberFormat="1" applyFont="1" applyAlignment="1">
      <alignment horizontal="left" wrapText="1"/>
    </xf>
    <xf numFmtId="0" fontId="42" fillId="0" borderId="0" xfId="4" applyNumberFormat="1" applyFont="1" applyAlignment="1">
      <alignment horizontal="left" wrapText="1"/>
    </xf>
    <xf numFmtId="0" fontId="43" fillId="0" borderId="0" xfId="0" applyNumberFormat="1" applyFont="1" applyAlignment="1">
      <alignment horizontal="left" vertical="center" wrapText="1"/>
    </xf>
    <xf numFmtId="49" fontId="46" fillId="0" borderId="0" xfId="4" applyNumberFormat="1" applyFont="1" applyAlignment="1">
      <alignment horizontal="left" wrapText="1"/>
    </xf>
    <xf numFmtId="178" fontId="0" fillId="0" borderId="0" xfId="0" applyNumberFormat="1" applyAlignment="1">
      <alignment horizontal="left" wrapText="1"/>
    </xf>
    <xf numFmtId="0" fontId="3" fillId="0" borderId="7" xfId="0" applyFont="1" applyBorder="1" applyAlignment="1">
      <alignment horizontal="center"/>
    </xf>
    <xf numFmtId="0" fontId="15" fillId="8" borderId="0" xfId="0" applyFont="1" applyFill="1" applyAlignment="1">
      <alignment horizontal="left"/>
    </xf>
    <xf numFmtId="0" fontId="3" fillId="0" borderId="0" xfId="0" applyFont="1" applyAlignment="1">
      <alignment horizontal="center"/>
    </xf>
    <xf numFmtId="49" fontId="0" fillId="0" borderId="0" xfId="0" quotePrefix="1" applyNumberFormat="1" applyAlignment="1">
      <alignment horizontal="left"/>
    </xf>
    <xf numFmtId="49" fontId="0" fillId="0" borderId="0" xfId="0" applyNumberFormat="1" applyAlignment="1">
      <alignment horizontal="left" wrapText="1"/>
    </xf>
    <xf numFmtId="0" fontId="0" fillId="0" borderId="0" xfId="0" applyAlignment="1">
      <alignment horizontal="left" wrapText="1"/>
    </xf>
    <xf numFmtId="0" fontId="0" fillId="0" borderId="0" xfId="0" applyFont="1" applyFill="1" applyAlignment="1">
      <alignment horizontal="left" wrapText="1"/>
    </xf>
    <xf numFmtId="0" fontId="44" fillId="0" borderId="0" xfId="0" applyFont="1" applyFill="1" applyAlignment="1">
      <alignment horizontal="left" wrapText="1"/>
    </xf>
    <xf numFmtId="0" fontId="0" fillId="0" borderId="0" xfId="0" applyNumberFormat="1" applyFont="1" applyFill="1" applyAlignment="1">
      <alignment horizontal="left" vertical="top" wrapText="1"/>
    </xf>
    <xf numFmtId="0" fontId="0" fillId="0" borderId="0" xfId="0" applyNumberFormat="1" applyFont="1" applyAlignment="1">
      <alignment horizontal="left" vertical="top" wrapText="1"/>
    </xf>
    <xf numFmtId="49" fontId="2" fillId="0" borderId="0" xfId="4" applyNumberFormat="1" applyFont="1" applyAlignment="1">
      <alignment horizontal="left" wrapText="1"/>
    </xf>
    <xf numFmtId="0" fontId="0" fillId="0" borderId="0" xfId="0" applyFont="1" applyFill="1" applyAlignment="1">
      <alignment horizontal="left"/>
    </xf>
  </cellXfs>
  <cellStyles count="3306">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2" xfId="507"/>
    <cellStyle name="60% - Accent1 3" xfId="508"/>
    <cellStyle name="60% - Accent2 2" xfId="509"/>
    <cellStyle name="60% - Accent2 3" xfId="510"/>
    <cellStyle name="60% - Accent3 2" xfId="511"/>
    <cellStyle name="60% - Accent3 3" xfId="512"/>
    <cellStyle name="60% - Accent4 2" xfId="513"/>
    <cellStyle name="60% - Accent4 3" xfId="514"/>
    <cellStyle name="60% - Accent5 2" xfId="515"/>
    <cellStyle name="60% - Accent5 3" xfId="516"/>
    <cellStyle name="60% - Accent6 2" xfId="517"/>
    <cellStyle name="60% - Accent6 3" xfId="518"/>
    <cellStyle name="Accent1 2" xfId="519"/>
    <cellStyle name="Accent1 3" xfId="520"/>
    <cellStyle name="Accent2 2" xfId="521"/>
    <cellStyle name="Accent2 3" xfId="522"/>
    <cellStyle name="Accent3 2" xfId="523"/>
    <cellStyle name="Accent3 3" xfId="524"/>
    <cellStyle name="Accent4 2" xfId="525"/>
    <cellStyle name="Accent4 3" xfId="526"/>
    <cellStyle name="Accent5 2" xfId="527"/>
    <cellStyle name="Accent5 3" xfId="528"/>
    <cellStyle name="Accent6 2" xfId="529"/>
    <cellStyle name="Accent6 3" xfId="530"/>
    <cellStyle name="Bad 2" xfId="531"/>
    <cellStyle name="Bad 3" xfId="532"/>
    <cellStyle name="Calculation 2" xfId="533"/>
    <cellStyle name="Calculation 3" xfId="534"/>
    <cellStyle name="Check Cell 2" xfId="535"/>
    <cellStyle name="Check Cell 3" xfId="536"/>
    <cellStyle name="Comma" xfId="9" builtinId="3"/>
    <cellStyle name="Comma 10" xfId="537"/>
    <cellStyle name="Comma 11" xfId="13"/>
    <cellStyle name="Comma 11 2" xfId="14"/>
    <cellStyle name="Comma 2" xfId="3"/>
    <cellStyle name="Comma 2 2" xfId="539"/>
    <cellStyle name="Comma 2 2 2" xfId="540"/>
    <cellStyle name="Comma 2 3" xfId="541"/>
    <cellStyle name="Comma 2 4" xfId="542"/>
    <cellStyle name="Comma 2 5" xfId="543"/>
    <cellStyle name="Comma 2 6" xfId="544"/>
    <cellStyle name="Comma 2 6 2" xfId="545"/>
    <cellStyle name="Comma 2 7" xfId="538"/>
    <cellStyle name="Comma 3" xfId="546"/>
    <cellStyle name="Comma 3 2" xfId="547"/>
    <cellStyle name="Comma 4" xfId="548"/>
    <cellStyle name="Comma 4 2" xfId="549"/>
    <cellStyle name="Comma 5" xfId="550"/>
    <cellStyle name="Comma 6" xfId="551"/>
    <cellStyle name="Comma 7" xfId="552"/>
    <cellStyle name="Comma 7 2" xfId="553"/>
    <cellStyle name="Comma 8" xfId="554"/>
    <cellStyle name="Comma 8 2" xfId="555"/>
    <cellStyle name="Comma 8 2 2" xfId="556"/>
    <cellStyle name="Comma 8 2 2 2" xfId="557"/>
    <cellStyle name="Comma 8 2 2 2 2" xfId="558"/>
    <cellStyle name="Comma 8 2 2 3" xfId="559"/>
    <cellStyle name="Comma 8 2 2 4" xfId="560"/>
    <cellStyle name="Comma 8 2 3" xfId="561"/>
    <cellStyle name="Comma 8 2 3 2" xfId="562"/>
    <cellStyle name="Comma 8 2 4" xfId="563"/>
    <cellStyle name="Comma 8 2 5" xfId="564"/>
    <cellStyle name="Comma 8 3" xfId="565"/>
    <cellStyle name="Comma 8 3 2" xfId="566"/>
    <cellStyle name="Comma 8 3 2 2" xfId="567"/>
    <cellStyle name="Comma 8 3 3" xfId="568"/>
    <cellStyle name="Comma 8 3 4" xfId="569"/>
    <cellStyle name="Comma 8 4" xfId="570"/>
    <cellStyle name="Comma 8 4 2" xfId="571"/>
    <cellStyle name="Comma 8 5" xfId="572"/>
    <cellStyle name="Comma 8 6" xfId="573"/>
    <cellStyle name="Comma 9" xfId="574"/>
    <cellStyle name="Currency" xfId="10" builtinId="4"/>
    <cellStyle name="Currency 2" xfId="575"/>
    <cellStyle name="Currency 2 2" xfId="576"/>
    <cellStyle name="Currency 3" xfId="577"/>
    <cellStyle name="Currency 3 2" xfId="578"/>
    <cellStyle name="Currency 4" xfId="579"/>
    <cellStyle name="Currency 4 2" xfId="580"/>
    <cellStyle name="Currency 5" xfId="581"/>
    <cellStyle name="Currency 6" xfId="582"/>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3" xfId="591"/>
    <cellStyle name="Currency 8 3 2" xfId="592"/>
    <cellStyle name="Currency 8 4" xfId="593"/>
    <cellStyle name="Currency 8 5" xfId="594"/>
    <cellStyle name="Explanatory Text 2" xfId="595"/>
    <cellStyle name="Explanatory Text 3" xfId="596"/>
    <cellStyle name="Good 2" xfId="597"/>
    <cellStyle name="Good 3" xfId="598"/>
    <cellStyle name="Heading 1 2" xfId="599"/>
    <cellStyle name="Heading 1 3" xfId="600"/>
    <cellStyle name="Heading 2 2" xfId="601"/>
    <cellStyle name="Heading 2 3" xfId="602"/>
    <cellStyle name="Heading 3 2" xfId="603"/>
    <cellStyle name="Heading 3 3" xfId="604"/>
    <cellStyle name="Heading 4 2" xfId="605"/>
    <cellStyle name="Heading 4 3" xfId="606"/>
    <cellStyle name="Hyperlink" xfId="2" builtinId="8"/>
    <cellStyle name="Hyperlink 2" xfId="607"/>
    <cellStyle name="Hyperlink 2 2" xfId="608"/>
    <cellStyle name="Input 2" xfId="609"/>
    <cellStyle name="Input 3" xfId="610"/>
    <cellStyle name="Linked Cell 2" xfId="611"/>
    <cellStyle name="Linked Cell 3" xfId="612"/>
    <cellStyle name="Neutral 2" xfId="613"/>
    <cellStyle name="Neutral 3" xfId="614"/>
    <cellStyle name="Normal" xfId="0" builtinId="0"/>
    <cellStyle name="Normal 10" xfId="615"/>
    <cellStyle name="Normal 2" xfId="4"/>
    <cellStyle name="Normal 2 2" xfId="616"/>
    <cellStyle name="Normal 2 2 2" xfId="617"/>
    <cellStyle name="Normal 2 3" xfId="618"/>
    <cellStyle name="Normal 2 3 2" xfId="11"/>
    <cellStyle name="Normal 2 4" xfId="619"/>
    <cellStyle name="Normal 2 5" xfId="620"/>
    <cellStyle name="Normal 2 6" xfId="621"/>
    <cellStyle name="Normal 2 6 2" xfId="622"/>
    <cellStyle name="Normal 2_CB Programme Monthly Investor Report - FINAL VERSION" xfId="623"/>
    <cellStyle name="Normal 3" xfId="5"/>
    <cellStyle name="Normal 3 10" xfId="625"/>
    <cellStyle name="Normal 3 10 2" xfId="626"/>
    <cellStyle name="Normal 3 10 2 2" xfId="627"/>
    <cellStyle name="Normal 3 10 2 2 2" xfId="628"/>
    <cellStyle name="Normal 3 10 2 3" xfId="629"/>
    <cellStyle name="Normal 3 10 2 4" xfId="630"/>
    <cellStyle name="Normal 3 10 3" xfId="631"/>
    <cellStyle name="Normal 3 10 3 2" xfId="632"/>
    <cellStyle name="Normal 3 10 4" xfId="633"/>
    <cellStyle name="Normal 3 10 5" xfId="634"/>
    <cellStyle name="Normal 3 11" xfId="635"/>
    <cellStyle name="Normal 3 11 2" xfId="636"/>
    <cellStyle name="Normal 3 11 2 2" xfId="637"/>
    <cellStyle name="Normal 3 11 3" xfId="638"/>
    <cellStyle name="Normal 3 11 4" xfId="639"/>
    <cellStyle name="Normal 3 12" xfId="640"/>
    <cellStyle name="Normal 3 12 2" xfId="641"/>
    <cellStyle name="Normal 3 13" xfId="642"/>
    <cellStyle name="Normal 3 14" xfId="643"/>
    <cellStyle name="Normal 3 15" xfId="644"/>
    <cellStyle name="Normal 3 16" xfId="624"/>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2" xfId="655"/>
    <cellStyle name="Normal 3 2 2 10" xfId="656"/>
    <cellStyle name="Normal 3 2 2 10 2" xfId="657"/>
    <cellStyle name="Normal 3 2 2 11" xfId="658"/>
    <cellStyle name="Normal 3 2 2 12" xfId="659"/>
    <cellStyle name="Normal 3 2 2 2" xfId="660"/>
    <cellStyle name="Normal 3 2 2 2 10" xfId="66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4" xfId="6"/>
    <cellStyle name="Normal 4 2" xfId="3146"/>
    <cellStyle name="Normal 4 2 2" xfId="3147"/>
    <cellStyle name="Normal 4 3" xfId="3148"/>
    <cellStyle name="Normal 4 4" xfId="3149"/>
    <cellStyle name="Normal 4 4 2" xfId="3150"/>
    <cellStyle name="Normal 4 4 2 2" xfId="3151"/>
    <cellStyle name="Normal 4 4 2 2 2" xfId="3152"/>
    <cellStyle name="Normal 4 4 2 3" xfId="3153"/>
    <cellStyle name="Normal 4 4 2 4" xfId="3154"/>
    <cellStyle name="Normal 4 4 3" xfId="3155"/>
    <cellStyle name="Normal 4 4 3 2" xfId="3156"/>
    <cellStyle name="Normal 4 4 4" xfId="3157"/>
    <cellStyle name="Normal 4 4 5" xfId="3158"/>
    <cellStyle name="Normal 4 5" xfId="3159"/>
    <cellStyle name="Normal 4 5 2" xfId="3160"/>
    <cellStyle name="Normal 4 5 2 2" xfId="3161"/>
    <cellStyle name="Normal 4 5 3" xfId="3162"/>
    <cellStyle name="Normal 4 5 4" xfId="3163"/>
    <cellStyle name="Normal 4 6" xfId="3164"/>
    <cellStyle name="Normal 4 6 2" xfId="3165"/>
    <cellStyle name="Normal 4 7" xfId="3166"/>
    <cellStyle name="Normal 4 8" xfId="3167"/>
    <cellStyle name="Normal 4 9" xfId="3145"/>
    <cellStyle name="Normal 5" xfId="3168"/>
    <cellStyle name="Normal 5 2" xfId="3169"/>
    <cellStyle name="Normal 5 2 2" xfId="3170"/>
    <cellStyle name="Normal 5 2 2 2" xfId="3171"/>
    <cellStyle name="Normal 5 2 2 2 2" xfId="3172"/>
    <cellStyle name="Normal 5 2 2 3" xfId="3173"/>
    <cellStyle name="Normal 5 2 2 4" xfId="3174"/>
    <cellStyle name="Normal 5 2 3" xfId="3175"/>
    <cellStyle name="Normal 5 2 3 2" xfId="3176"/>
    <cellStyle name="Normal 5 2 4" xfId="3177"/>
    <cellStyle name="Normal 5 2 5" xfId="3178"/>
    <cellStyle name="Normal 5 3" xfId="3179"/>
    <cellStyle name="Normal 5 3 2" xfId="3180"/>
    <cellStyle name="Normal 5 3 2 2" xfId="3181"/>
    <cellStyle name="Normal 5 3 3" xfId="3182"/>
    <cellStyle name="Normal 5 3 4" xfId="3183"/>
    <cellStyle name="Normal 5 4" xfId="3184"/>
    <cellStyle name="Normal 5 4 2" xfId="3185"/>
    <cellStyle name="Normal 5 5" xfId="3186"/>
    <cellStyle name="Normal 5 6" xfId="3187"/>
    <cellStyle name="Normal 5 7" xfId="3188"/>
    <cellStyle name="Normal 5 8" xfId="3304"/>
    <cellStyle name="Normal 6" xfId="3189"/>
    <cellStyle name="Normal 6 2" xfId="3190"/>
    <cellStyle name="Normal 6 2 2" xfId="3191"/>
    <cellStyle name="Normal 6 2 2 2" xfId="3192"/>
    <cellStyle name="Normal 6 2 2 2 2" xfId="3193"/>
    <cellStyle name="Normal 6 2 2 3" xfId="3194"/>
    <cellStyle name="Normal 6 2 2 4" xfId="3195"/>
    <cellStyle name="Normal 6 2 3" xfId="3196"/>
    <cellStyle name="Normal 6 2 3 2" xfId="3197"/>
    <cellStyle name="Normal 6 2 4" xfId="3198"/>
    <cellStyle name="Normal 6 2 5" xfId="3199"/>
    <cellStyle name="Normal 6 3" xfId="3200"/>
    <cellStyle name="Normal 6 3 2" xfId="3201"/>
    <cellStyle name="Normal 6 3 2 2" xfId="3202"/>
    <cellStyle name="Normal 6 3 3" xfId="3203"/>
    <cellStyle name="Normal 6 3 4" xfId="3204"/>
    <cellStyle name="Normal 6 4" xfId="3205"/>
    <cellStyle name="Normal 6 4 2" xfId="3206"/>
    <cellStyle name="Normal 6 5" xfId="3207"/>
    <cellStyle name="Normal 6 6" xfId="3208"/>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3" xfId="3220"/>
    <cellStyle name="Normal 7 3 2" xfId="3221"/>
    <cellStyle name="Normal 7 3 2 2" xfId="3222"/>
    <cellStyle name="Normal 7 3 3" xfId="3223"/>
    <cellStyle name="Normal 7 3 4" xfId="3224"/>
    <cellStyle name="Normal 7 4" xfId="3225"/>
    <cellStyle name="Normal 7 4 2" xfId="3226"/>
    <cellStyle name="Normal 7 5" xfId="3227"/>
    <cellStyle name="Normal 7 6" xfId="3228"/>
    <cellStyle name="Normal 7 7" xfId="3209"/>
    <cellStyle name="Normal 8" xfId="3229"/>
    <cellStyle name="Normal 8 2" xfId="3230"/>
    <cellStyle name="Normal 8 2 2" xfId="3231"/>
    <cellStyle name="Normal 8 2 2 2" xfId="3232"/>
    <cellStyle name="Normal 8 2 2 2 2" xfId="3233"/>
    <cellStyle name="Normal 8 2 2 3" xfId="3234"/>
    <cellStyle name="Normal 8 2 2 4" xfId="3235"/>
    <cellStyle name="Normal 8 2 3" xfId="3236"/>
    <cellStyle name="Normal 8 2 3 2" xfId="3237"/>
    <cellStyle name="Normal 8 2 4" xfId="3238"/>
    <cellStyle name="Normal 8 2 5" xfId="3239"/>
    <cellStyle name="Normal 8 3" xfId="3240"/>
    <cellStyle name="Normal 8 3 2" xfId="3241"/>
    <cellStyle name="Normal 8 3 2 2" xfId="3242"/>
    <cellStyle name="Normal 8 3 3" xfId="3243"/>
    <cellStyle name="Normal 8 3 4" xfId="3244"/>
    <cellStyle name="Normal 8 4" xfId="3245"/>
    <cellStyle name="Normal 8 4 2" xfId="3246"/>
    <cellStyle name="Normal 8 5" xfId="3247"/>
    <cellStyle name="Normal 8 6" xfId="3248"/>
    <cellStyle name="Normal 9" xfId="3249"/>
    <cellStyle name="Normal 9 2" xfId="3250"/>
    <cellStyle name="Normal 9 2 2" xfId="3251"/>
    <cellStyle name="Normal 9 2 2 2" xfId="3252"/>
    <cellStyle name="Normal 9 2 3" xfId="3253"/>
    <cellStyle name="Normal 9 2 4" xfId="3254"/>
    <cellStyle name="Normal 9 3" xfId="3255"/>
    <cellStyle name="Normal 9 3 2" xfId="3256"/>
    <cellStyle name="Normal 9 4" xfId="3257"/>
    <cellStyle name="Normal 9 5" xfId="3258"/>
    <cellStyle name="Note 2" xfId="3259"/>
    <cellStyle name="Note 3" xfId="3260"/>
    <cellStyle name="Note 3 2" xfId="3261"/>
    <cellStyle name="Note 3 2 2" xfId="3262"/>
    <cellStyle name="Note 3 2 2 2" xfId="3263"/>
    <cellStyle name="Note 3 2 2 2 2" xfId="3264"/>
    <cellStyle name="Note 3 2 2 3" xfId="3265"/>
    <cellStyle name="Note 3 2 2 4" xfId="3266"/>
    <cellStyle name="Note 3 2 3" xfId="3267"/>
    <cellStyle name="Note 3 2 3 2" xfId="3268"/>
    <cellStyle name="Note 3 2 4" xfId="3269"/>
    <cellStyle name="Note 3 2 5" xfId="3270"/>
    <cellStyle name="Note 3 3" xfId="3271"/>
    <cellStyle name="Note 3 3 2" xfId="3272"/>
    <cellStyle name="Note 3 3 2 2" xfId="3273"/>
    <cellStyle name="Note 3 3 3" xfId="3274"/>
    <cellStyle name="Note 3 3 4" xfId="3275"/>
    <cellStyle name="Note 3 4" xfId="3276"/>
    <cellStyle name="Note 3 4 2" xfId="3277"/>
    <cellStyle name="Note 3 5" xfId="3278"/>
    <cellStyle name="Note 3 6" xfId="3279"/>
    <cellStyle name="Note 4" xfId="3280"/>
    <cellStyle name="Output 2" xfId="3281"/>
    <cellStyle name="Output 3" xfId="3282"/>
    <cellStyle name="Percent" xfId="1" builtinId="5"/>
    <cellStyle name="Percent 2" xfId="3283"/>
    <cellStyle name="Percent 2 2" xfId="3284"/>
    <cellStyle name="Percent 2 2 2" xfId="12"/>
    <cellStyle name="Percent 2 3" xfId="3285"/>
    <cellStyle name="Percent 2 4" xfId="3286"/>
    <cellStyle name="Percent 2 5" xfId="3287"/>
    <cellStyle name="Percent 2 6" xfId="3288"/>
    <cellStyle name="Percent 2 6 2" xfId="3289"/>
    <cellStyle name="Percent 3" xfId="3290"/>
    <cellStyle name="Percent 3 2" xfId="3291"/>
    <cellStyle name="Percent 4" xfId="3292"/>
    <cellStyle name="Percent 4 2" xfId="3293"/>
    <cellStyle name="Percent 5" xfId="3294"/>
    <cellStyle name="Percent 6" xfId="3295"/>
    <cellStyle name="Percent 7" xfId="3296"/>
    <cellStyle name="Percent 7 2" xfId="3297"/>
    <cellStyle name="Percent 8" xfId="3305"/>
    <cellStyle name="Standard 3" xfId="8"/>
    <cellStyle name="Title 2" xfId="3298"/>
    <cellStyle name="Title 3" xfId="3299"/>
    <cellStyle name="Total 2" xfId="3300"/>
    <cellStyle name="Total 3" xfId="3301"/>
    <cellStyle name="Warning Text 2" xfId="3302"/>
    <cellStyle name="Warning Text 3" xfId="3303"/>
  </cellStyles>
  <dxfs count="2">
    <dxf>
      <font>
        <condense val="0"/>
        <extend val="0"/>
        <color indexed="29"/>
      </font>
    </dxf>
    <dxf>
      <font>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nsured%20Covered%20Bond%20Report_July_Working%20File%20htt%20no%20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1 "/>
      <sheetName val="Report 2 "/>
      <sheetName val="Report 3 "/>
      <sheetName val="Report 4 "/>
      <sheetName val="Report 5 "/>
      <sheetName val="Dynamic"/>
      <sheetName val="Extract "/>
      <sheetName val="Check"/>
      <sheetName val="HTT"/>
    </sheetNames>
    <sheetDataSet>
      <sheetData sheetId="0">
        <row r="1">
          <cell r="B1" t="str">
            <v>Scotiabank Global Registered Covered Bond Program Monthly Investor Report</v>
          </cell>
        </row>
        <row r="2">
          <cell r="B2" t="str">
            <v>Calculation Date:</v>
          </cell>
          <cell r="C2">
            <v>42947</v>
          </cell>
        </row>
        <row r="3">
          <cell r="B3" t="str">
            <v>Distribution Date:</v>
          </cell>
          <cell r="C3">
            <v>42962</v>
          </cell>
        </row>
        <row r="5">
          <cell r="A5" t="str">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ell>
        </row>
        <row r="21">
          <cell r="A21" t="str">
            <v>Program Information</v>
          </cell>
        </row>
        <row r="23">
          <cell r="A23" t="str">
            <v>Outstanding Covered Bonds</v>
          </cell>
          <cell r="B23" t="str">
            <v>Initial</v>
          </cell>
          <cell r="D23" t="str">
            <v>CAD</v>
          </cell>
        </row>
        <row r="24">
          <cell r="A24" t="str">
            <v>Series</v>
          </cell>
          <cell r="B24" t="str">
            <v>Principal Amount</v>
          </cell>
          <cell r="C24" t="str">
            <v>Exchange Rate</v>
          </cell>
          <cell r="D24" t="str">
            <v>Equivalent</v>
          </cell>
          <cell r="E24" t="str">
            <v xml:space="preserve"> Maturity Date </v>
          </cell>
          <cell r="F24" t="str">
            <v>Coupon Rate</v>
          </cell>
          <cell r="G24" t="str">
            <v>Rate Type</v>
          </cell>
        </row>
        <row r="25">
          <cell r="A25" t="str">
            <v>SERIES CBL1 - 5 Year Fixed(1)</v>
          </cell>
          <cell r="B25">
            <v>1000000000</v>
          </cell>
          <cell r="C25">
            <v>1.53752</v>
          </cell>
          <cell r="D25">
            <v>1537520000</v>
          </cell>
          <cell r="E25">
            <v>43557</v>
          </cell>
          <cell r="F25">
            <v>0.01</v>
          </cell>
          <cell r="G25" t="str">
            <v>Fixed</v>
          </cell>
        </row>
        <row r="26">
          <cell r="A26" t="str">
            <v>SERIES CBL2 - 5 Year Fixed(1)</v>
          </cell>
          <cell r="B26">
            <v>1500000000</v>
          </cell>
          <cell r="C26">
            <v>1.0873999999999999</v>
          </cell>
          <cell r="D26">
            <v>1631100000</v>
          </cell>
          <cell r="E26">
            <v>43719</v>
          </cell>
          <cell r="F26">
            <v>2.1250000000000002E-2</v>
          </cell>
          <cell r="G26" t="str">
            <v>Fixed</v>
          </cell>
        </row>
        <row r="27">
          <cell r="A27" t="str">
            <v>SERIES CBL3 - 7 Year Fixed(1)</v>
          </cell>
          <cell r="B27">
            <v>1500000000</v>
          </cell>
          <cell r="C27">
            <v>1.4139999999999999</v>
          </cell>
          <cell r="D27">
            <v>2121000000</v>
          </cell>
          <cell r="E27">
            <v>44456</v>
          </cell>
          <cell r="F27">
            <v>7.4999999999999997E-3</v>
          </cell>
          <cell r="G27" t="str">
            <v>Fixed</v>
          </cell>
        </row>
        <row r="28">
          <cell r="A28" t="str">
            <v>SERIES CBL4 - 3 Year Fixed(1)</v>
          </cell>
          <cell r="B28">
            <v>1250000000</v>
          </cell>
          <cell r="C28">
            <v>1.4249000000000001</v>
          </cell>
          <cell r="D28">
            <v>1781125000</v>
          </cell>
          <cell r="E28">
            <v>43041</v>
          </cell>
          <cell r="F28">
            <v>2.5000000000000001E-3</v>
          </cell>
          <cell r="G28" t="str">
            <v>Fixed</v>
          </cell>
        </row>
        <row r="29">
          <cell r="A29" t="str">
            <v>SERIES CBL5 - 3 Year Floating(1)</v>
          </cell>
          <cell r="B29">
            <v>250000000</v>
          </cell>
          <cell r="C29">
            <v>1.806</v>
          </cell>
          <cell r="D29">
            <v>451500000</v>
          </cell>
          <cell r="E29">
            <v>43041</v>
          </cell>
          <cell r="F29" t="str">
            <v>3 Mth GBP LIBOR + 0.19%</v>
          </cell>
          <cell r="G29" t="str">
            <v>Float</v>
          </cell>
        </row>
        <row r="30">
          <cell r="A30" t="str">
            <v>SERIES CBL5 (Tranche 2) - 3 Year Floating(1)</v>
          </cell>
          <cell r="B30">
            <v>300000000</v>
          </cell>
          <cell r="C30">
            <v>1.7912999999999999</v>
          </cell>
          <cell r="D30">
            <v>537390000</v>
          </cell>
          <cell r="E30">
            <v>43041</v>
          </cell>
          <cell r="F30" t="str">
            <v>3 Mth GBP LIBOR + 0.19%</v>
          </cell>
          <cell r="G30" t="str">
            <v>Float</v>
          </cell>
        </row>
        <row r="31">
          <cell r="A31" t="str">
            <v>SERIES CBL6 - 5 Year Floating(1)</v>
          </cell>
          <cell r="B31">
            <v>600000000</v>
          </cell>
          <cell r="C31">
            <v>0.97589999999999999</v>
          </cell>
          <cell r="D31">
            <v>585540000</v>
          </cell>
          <cell r="E31">
            <v>43851</v>
          </cell>
          <cell r="F31" t="str">
            <v>3 Mth BBSW + 0.65%</v>
          </cell>
          <cell r="G31" t="str">
            <v>Float</v>
          </cell>
        </row>
        <row r="32">
          <cell r="A32" t="str">
            <v>SERIES CBL7 - 5 Year Fixed(1)</v>
          </cell>
          <cell r="B32">
            <v>1400000000</v>
          </cell>
          <cell r="C32">
            <v>1.2425714285714287</v>
          </cell>
          <cell r="D32">
            <v>1739600000</v>
          </cell>
          <cell r="E32">
            <v>43935</v>
          </cell>
          <cell r="F32">
            <v>1.8499999999999999E-2</v>
          </cell>
          <cell r="G32" t="str">
            <v>Fixed</v>
          </cell>
        </row>
        <row r="33">
          <cell r="A33" t="str">
            <v>SERIES CBL8 - 5 Year Fixed(1)</v>
          </cell>
          <cell r="B33">
            <v>1250000000</v>
          </cell>
          <cell r="C33">
            <v>1.41</v>
          </cell>
          <cell r="D33">
            <v>1762500000</v>
          </cell>
          <cell r="E33">
            <v>44035</v>
          </cell>
          <cell r="F33">
            <v>5.0000000000000001E-3</v>
          </cell>
          <cell r="G33" t="str">
            <v>Fixed</v>
          </cell>
        </row>
        <row r="34">
          <cell r="A34" t="str">
            <v>SERIES CBL9 - 3 year Floating(1)</v>
          </cell>
          <cell r="B34">
            <v>400000000</v>
          </cell>
          <cell r="C34">
            <v>2.0196999999999998</v>
          </cell>
          <cell r="D34">
            <v>807880000</v>
          </cell>
          <cell r="E34">
            <v>43319</v>
          </cell>
          <cell r="F34" t="str">
            <v>3 Mth GBP LIBOR +0.28%</v>
          </cell>
          <cell r="G34" t="str">
            <v xml:space="preserve">Float </v>
          </cell>
        </row>
        <row r="35">
          <cell r="A35" t="str">
            <v>SERIES CBL10 - 20 Year Fixed(1)</v>
          </cell>
          <cell r="B35">
            <v>188000000</v>
          </cell>
          <cell r="C35">
            <v>1.4932000000000001</v>
          </cell>
          <cell r="D35">
            <v>280721600</v>
          </cell>
          <cell r="E35">
            <v>49580</v>
          </cell>
          <cell r="F35">
            <v>1.6369999999999999E-2</v>
          </cell>
          <cell r="G35" t="str">
            <v>Fixed</v>
          </cell>
        </row>
        <row r="36">
          <cell r="A36" t="str">
            <v xml:space="preserve">SERIES CBL11 - 3 Year Floating(1) </v>
          </cell>
          <cell r="B36">
            <v>400000000</v>
          </cell>
          <cell r="C36">
            <v>2.0497999999999998</v>
          </cell>
          <cell r="D36">
            <v>819919999.99999988</v>
          </cell>
          <cell r="E36">
            <v>43479</v>
          </cell>
          <cell r="F36" t="str">
            <v>3 Mth GBP LIBOR + 0.45%</v>
          </cell>
          <cell r="G36" t="str">
            <v>Float</v>
          </cell>
        </row>
        <row r="37">
          <cell r="A37" t="str">
            <v xml:space="preserve">SERIES CBL12 - 3 Year Fixed(1) </v>
          </cell>
          <cell r="B37">
            <v>1500000000</v>
          </cell>
          <cell r="C37">
            <v>1.5485</v>
          </cell>
          <cell r="D37">
            <v>2322750000</v>
          </cell>
          <cell r="E37">
            <v>43486</v>
          </cell>
          <cell r="F37">
            <v>1E-3</v>
          </cell>
          <cell r="G37" t="str">
            <v>Fixed</v>
          </cell>
        </row>
        <row r="38">
          <cell r="A38" t="str">
            <v xml:space="preserve">SERIES CBL13 - 7 Year Fixed(1) </v>
          </cell>
          <cell r="B38">
            <v>750000000</v>
          </cell>
          <cell r="C38">
            <v>1.4676</v>
          </cell>
          <cell r="D38">
            <v>1100700000</v>
          </cell>
          <cell r="E38">
            <v>44995</v>
          </cell>
          <cell r="F38">
            <v>3.7499999999999999E-3</v>
          </cell>
          <cell r="G38" t="str">
            <v>Fixed</v>
          </cell>
        </row>
        <row r="39">
          <cell r="A39" t="str">
            <v>SERIES CBL14 - 5 Year Fixed(1)</v>
          </cell>
          <cell r="B39">
            <v>2500000000</v>
          </cell>
          <cell r="C39">
            <v>1.2656000000000001</v>
          </cell>
          <cell r="D39">
            <v>3164000000</v>
          </cell>
          <cell r="E39">
            <v>44312</v>
          </cell>
          <cell r="F39">
            <v>1.8749999999999999E-2</v>
          </cell>
          <cell r="G39" t="str">
            <v>Fixed</v>
          </cell>
        </row>
        <row r="40">
          <cell r="A40" t="str">
            <v>SERIES CBL15 - 5 Year Fixed(1)</v>
          </cell>
          <cell r="B40">
            <v>500000000</v>
          </cell>
          <cell r="C40">
            <v>1.7199</v>
          </cell>
          <cell r="D40">
            <v>859950000</v>
          </cell>
          <cell r="E40">
            <v>44453</v>
          </cell>
          <cell r="F40">
            <v>7.4999999999999997E-3</v>
          </cell>
          <cell r="G40" t="str">
            <v>Fixed</v>
          </cell>
        </row>
        <row r="41">
          <cell r="A41" t="str">
            <v>SERIES CBL16 - 5 Year Fixed(1)</v>
          </cell>
          <cell r="B41">
            <v>1250000000</v>
          </cell>
          <cell r="C41">
            <v>1.3167</v>
          </cell>
          <cell r="D41">
            <v>1645875000</v>
          </cell>
          <cell r="E41">
            <v>44459</v>
          </cell>
          <cell r="F41">
            <v>1.8749999999999999E-2</v>
          </cell>
          <cell r="G41" t="str">
            <v>Fixed</v>
          </cell>
        </row>
        <row r="42">
          <cell r="A42" t="str">
            <v>SERIES CBL17 - 5 Year Floating(1)</v>
          </cell>
          <cell r="B42">
            <v>200000000</v>
          </cell>
          <cell r="C42">
            <v>1.7059</v>
          </cell>
          <cell r="D42">
            <v>341180000</v>
          </cell>
          <cell r="E42">
            <v>44469</v>
          </cell>
          <cell r="F42" t="str">
            <v>3 Mth GBP LIBOR + 0.38%</v>
          </cell>
          <cell r="G42" t="str">
            <v>Float</v>
          </cell>
        </row>
        <row r="43">
          <cell r="A43" t="str">
            <v xml:space="preserve">SERIES CBL18 - 5 Year Fixed(1) </v>
          </cell>
          <cell r="B43">
            <v>1250000000</v>
          </cell>
          <cell r="C43">
            <v>1.3983000000000001</v>
          </cell>
          <cell r="D43">
            <v>1747875000.0000002</v>
          </cell>
          <cell r="E43">
            <v>44574</v>
          </cell>
          <cell r="F43">
            <v>1.25E-3</v>
          </cell>
          <cell r="G43" t="str">
            <v>Fixed</v>
          </cell>
        </row>
        <row r="45">
          <cell r="D45">
            <v>25238126600</v>
          </cell>
        </row>
        <row r="47">
          <cell r="D47">
            <v>37348253570.972351</v>
          </cell>
        </row>
        <row r="49">
          <cell r="A49" t="str">
            <v>Series Ratings</v>
          </cell>
          <cell r="B49" t="str">
            <v>Moody's</v>
          </cell>
          <cell r="C49" t="str">
            <v>Fitch</v>
          </cell>
          <cell r="D49" t="str">
            <v>DBRS</v>
          </cell>
        </row>
        <row r="50">
          <cell r="A50" t="str">
            <v>CBL1</v>
          </cell>
          <cell r="B50" t="str">
            <v>Aaa</v>
          </cell>
          <cell r="C50" t="str">
            <v>AAA</v>
          </cell>
          <cell r="D50" t="str">
            <v>AAA</v>
          </cell>
        </row>
        <row r="51">
          <cell r="A51" t="str">
            <v>CBL2</v>
          </cell>
          <cell r="B51" t="str">
            <v>Aaa</v>
          </cell>
          <cell r="C51" t="str">
            <v>AAA</v>
          </cell>
          <cell r="D51" t="str">
            <v>AAA</v>
          </cell>
        </row>
        <row r="52">
          <cell r="A52" t="str">
            <v>CBL3</v>
          </cell>
          <cell r="B52" t="str">
            <v>Aaa</v>
          </cell>
          <cell r="C52" t="str">
            <v>AAA</v>
          </cell>
          <cell r="D52" t="str">
            <v>AAA</v>
          </cell>
        </row>
        <row r="53">
          <cell r="A53" t="str">
            <v>CBL4</v>
          </cell>
          <cell r="B53" t="str">
            <v>Aaa</v>
          </cell>
          <cell r="C53" t="str">
            <v>AAA</v>
          </cell>
          <cell r="D53" t="str">
            <v>AAA</v>
          </cell>
        </row>
        <row r="54">
          <cell r="A54" t="str">
            <v>CBL5 (Tranche 1 &amp; 2)</v>
          </cell>
          <cell r="B54" t="str">
            <v>Aaa</v>
          </cell>
          <cell r="C54" t="str">
            <v>AAA</v>
          </cell>
          <cell r="D54" t="str">
            <v>AAA</v>
          </cell>
        </row>
        <row r="55">
          <cell r="A55" t="str">
            <v>CBL6</v>
          </cell>
          <cell r="B55" t="str">
            <v>Aaa</v>
          </cell>
          <cell r="C55" t="str">
            <v>AAA</v>
          </cell>
          <cell r="D55" t="str">
            <v>AAA</v>
          </cell>
        </row>
        <row r="56">
          <cell r="A56" t="str">
            <v>CBL7</v>
          </cell>
          <cell r="B56" t="str">
            <v>Aaa</v>
          </cell>
          <cell r="C56" t="str">
            <v>AAA</v>
          </cell>
          <cell r="D56" t="str">
            <v>AAA</v>
          </cell>
        </row>
        <row r="57">
          <cell r="A57" t="str">
            <v>CBL8</v>
          </cell>
          <cell r="B57" t="str">
            <v>Aaa</v>
          </cell>
          <cell r="C57" t="str">
            <v>AAA</v>
          </cell>
          <cell r="D57" t="str">
            <v>AAA</v>
          </cell>
        </row>
        <row r="58">
          <cell r="A58" t="str">
            <v>CBL9</v>
          </cell>
          <cell r="B58" t="str">
            <v>Aaa</v>
          </cell>
          <cell r="C58" t="str">
            <v>AAA</v>
          </cell>
          <cell r="D58" t="str">
            <v>AAA</v>
          </cell>
        </row>
        <row r="59">
          <cell r="A59" t="str">
            <v>CBL10</v>
          </cell>
          <cell r="B59" t="str">
            <v>Aaa</v>
          </cell>
          <cell r="C59" t="str">
            <v>AAA</v>
          </cell>
          <cell r="D59" t="str">
            <v>AAA</v>
          </cell>
        </row>
        <row r="60">
          <cell r="A60" t="str">
            <v>CBL11</v>
          </cell>
          <cell r="B60" t="str">
            <v>Aaa</v>
          </cell>
          <cell r="C60" t="str">
            <v>AAA</v>
          </cell>
          <cell r="D60" t="str">
            <v>AAA</v>
          </cell>
        </row>
        <row r="61">
          <cell r="A61" t="str">
            <v>CBL12</v>
          </cell>
          <cell r="B61" t="str">
            <v>Aaa</v>
          </cell>
          <cell r="C61" t="str">
            <v>AAA</v>
          </cell>
          <cell r="D61" t="str">
            <v>AAA</v>
          </cell>
        </row>
        <row r="62">
          <cell r="A62" t="str">
            <v>CBL13</v>
          </cell>
          <cell r="B62" t="str">
            <v>Aaa</v>
          </cell>
          <cell r="C62" t="str">
            <v>AAA</v>
          </cell>
          <cell r="D62" t="str">
            <v>AAA</v>
          </cell>
        </row>
        <row r="63">
          <cell r="A63" t="str">
            <v>CBL14</v>
          </cell>
          <cell r="B63" t="str">
            <v>Aaa</v>
          </cell>
          <cell r="C63" t="str">
            <v>AAA</v>
          </cell>
          <cell r="D63" t="str">
            <v>AAA</v>
          </cell>
        </row>
        <row r="64">
          <cell r="A64" t="str">
            <v>CBL15</v>
          </cell>
          <cell r="B64" t="str">
            <v>Aaa</v>
          </cell>
          <cell r="C64" t="str">
            <v>AAA</v>
          </cell>
          <cell r="D64" t="str">
            <v>AAA</v>
          </cell>
        </row>
        <row r="65">
          <cell r="A65" t="str">
            <v>CBL16</v>
          </cell>
          <cell r="B65" t="str">
            <v>Aaa</v>
          </cell>
          <cell r="C65" t="str">
            <v>AAA</v>
          </cell>
          <cell r="D65" t="str">
            <v>AAA</v>
          </cell>
        </row>
        <row r="66">
          <cell r="A66" t="str">
            <v>CBL17</v>
          </cell>
          <cell r="B66" t="str">
            <v>Aaa</v>
          </cell>
          <cell r="C66" t="str">
            <v>AAA</v>
          </cell>
          <cell r="D66" t="str">
            <v>AAA</v>
          </cell>
        </row>
        <row r="67">
          <cell r="A67" t="str">
            <v>CBL18</v>
          </cell>
          <cell r="B67" t="str">
            <v>Aaa</v>
          </cell>
          <cell r="C67" t="str">
            <v>AAA</v>
          </cell>
          <cell r="D67" t="str">
            <v>AAA</v>
          </cell>
        </row>
        <row r="69">
          <cell r="A69" t="str">
            <v>Supplementary Information</v>
          </cell>
        </row>
        <row r="71">
          <cell r="A71" t="str">
            <v>Parties to Scotiabank Global Registered Covered Bond Program</v>
          </cell>
        </row>
        <row r="72">
          <cell r="A72" t="str">
            <v>Issuer</v>
          </cell>
          <cell r="C72" t="str">
            <v>The Bank of Nova Scotia</v>
          </cell>
        </row>
        <row r="73">
          <cell r="A73" t="str">
            <v>Guarantor Entity</v>
          </cell>
          <cell r="C73" t="str">
            <v>Scotiabank Covered Bond Guarantor Limited Partnership</v>
          </cell>
        </row>
        <row r="74">
          <cell r="A74" t="str">
            <v xml:space="preserve">Seller, Servicer &amp; Cash Manager </v>
          </cell>
          <cell r="C74" t="str">
            <v>The Bank of Nova Scotia</v>
          </cell>
        </row>
        <row r="75">
          <cell r="A75" t="str">
            <v>Interest Rate &amp; Covered Bond Swap Provider</v>
          </cell>
          <cell r="C75" t="str">
            <v>The Bank of Nova Scotia</v>
          </cell>
        </row>
        <row r="76">
          <cell r="A76" t="str">
            <v>Bond Trustee and Custodian</v>
          </cell>
          <cell r="C76" t="str">
            <v>Computershare Trust Company of Canada</v>
          </cell>
        </row>
        <row r="77">
          <cell r="A77" t="str">
            <v>Covered Pool Monitor</v>
          </cell>
          <cell r="C77" t="str">
            <v>KPMG LLP</v>
          </cell>
        </row>
        <row r="78">
          <cell r="A78" t="str">
            <v>Account Bank and GDA Provider</v>
          </cell>
          <cell r="C78" t="str">
            <v>The Bank of Nova Scotia</v>
          </cell>
        </row>
        <row r="79">
          <cell r="A79" t="str">
            <v>Standby Account Bank &amp; Standby GDA Provider</v>
          </cell>
          <cell r="C79" t="str">
            <v>Canadian Imperial Bank of Commerce</v>
          </cell>
        </row>
        <row r="80">
          <cell r="A80" t="str">
            <v>Paying Agent, Registrar, Exchange Agent, Transfer Agent</v>
          </cell>
          <cell r="C80" t="str">
            <v xml:space="preserve">The Bank of Nova Scotia, London Branch and for the US, The Bank of Nova Scotia-New York Agency </v>
          </cell>
        </row>
        <row r="81">
          <cell r="C81" t="str">
            <v>and for AUD, BTS Institutional Services Australia Limited</v>
          </cell>
        </row>
        <row r="83">
          <cell r="A83" t="str">
            <v>(1)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v>
          </cell>
        </row>
      </sheetData>
      <sheetData sheetId="1">
        <row r="6">
          <cell r="B6" t="str">
            <v>Moody's</v>
          </cell>
        </row>
        <row r="8">
          <cell r="A8" t="str">
            <v>Senior Debt</v>
          </cell>
          <cell r="B8" t="str">
            <v>A1</v>
          </cell>
          <cell r="C8" t="str">
            <v>AA-</v>
          </cell>
          <cell r="D8" t="str">
            <v>AA</v>
          </cell>
          <cell r="E8" t="str">
            <v>A+</v>
          </cell>
        </row>
        <row r="9">
          <cell r="A9" t="str">
            <v>Subordinated Debt that does not contain NVCC(2) provisions</v>
          </cell>
          <cell r="B9" t="str">
            <v>Baa1</v>
          </cell>
          <cell r="C9" t="str">
            <v>A+</v>
          </cell>
          <cell r="D9" t="str">
            <v>AA (low)</v>
          </cell>
          <cell r="E9" t="str">
            <v>A-</v>
          </cell>
        </row>
        <row r="10">
          <cell r="A10" t="str">
            <v>Subordinated Debt that contains NVCC(2) provisions</v>
          </cell>
          <cell r="B10" t="str">
            <v>Baa2</v>
          </cell>
          <cell r="C10" t="str">
            <v>N/A</v>
          </cell>
          <cell r="D10" t="str">
            <v>A (low)</v>
          </cell>
          <cell r="E10" t="str">
            <v>BBB+</v>
          </cell>
        </row>
        <row r="11">
          <cell r="A11" t="str">
            <v>Short-Term Debt</v>
          </cell>
          <cell r="B11" t="str">
            <v>P-1</v>
          </cell>
          <cell r="C11" t="str">
            <v>F1+</v>
          </cell>
          <cell r="D11" t="str">
            <v>R-1 (high)</v>
          </cell>
          <cell r="E11" t="str">
            <v>A-1</v>
          </cell>
        </row>
        <row r="12">
          <cell r="A12" t="str">
            <v>Rating Outlook</v>
          </cell>
          <cell r="B12" t="str">
            <v>Negative</v>
          </cell>
          <cell r="C12" t="str">
            <v>Stable</v>
          </cell>
          <cell r="D12" t="str">
            <v>Negative</v>
          </cell>
          <cell r="E12" t="str">
            <v>Stable</v>
          </cell>
        </row>
        <row r="13">
          <cell r="A13" t="str">
            <v>Counterparty Risk Assessment</v>
          </cell>
          <cell r="B13" t="str">
            <v>Aa3(cr)</v>
          </cell>
          <cell r="C13" t="str">
            <v>N/A</v>
          </cell>
          <cell r="D13" t="str">
            <v xml:space="preserve">N/A </v>
          </cell>
          <cell r="E13" t="str">
            <v>N/A</v>
          </cell>
        </row>
        <row r="16">
          <cell r="B16" t="str">
            <v>Moody's</v>
          </cell>
        </row>
        <row r="17">
          <cell r="A17" t="str">
            <v>Short-Term Debt / Senior Debt</v>
          </cell>
          <cell r="B17" t="str">
            <v>P-1/A1</v>
          </cell>
          <cell r="C17" t="str">
            <v>F1+/AA-</v>
          </cell>
          <cell r="D17" t="str">
            <v>R-1 (high) / AA</v>
          </cell>
        </row>
        <row r="23">
          <cell r="A23" t="str">
            <v>Role (Current Party)</v>
          </cell>
          <cell r="B23" t="str">
            <v>Moody's</v>
          </cell>
          <cell r="C23" t="str">
            <v>Fitch</v>
          </cell>
          <cell r="D23" t="str">
            <v>DBRS</v>
          </cell>
        </row>
        <row r="24">
          <cell r="A24" t="str">
            <v>Account Bank / GDA Provider (Scotiabank)</v>
          </cell>
          <cell r="B24" t="str">
            <v>P-1</v>
          </cell>
          <cell r="C24" t="str">
            <v>F1 and A</v>
          </cell>
          <cell r="D24" t="str">
            <v>R-1 (middle) / AA (low)</v>
          </cell>
        </row>
        <row r="25">
          <cell r="A25" t="str">
            <v>Standby Account Bank / Standby GDA Provider (CIBC)</v>
          </cell>
          <cell r="B25" t="str">
            <v>P-1</v>
          </cell>
          <cell r="C25" t="str">
            <v>F1 and A</v>
          </cell>
          <cell r="D25" t="str">
            <v>R-1 (middle) / A (low)</v>
          </cell>
        </row>
        <row r="26">
          <cell r="A26" t="str">
            <v>Cash Manager (Scotiabank)</v>
          </cell>
          <cell r="B26" t="str">
            <v>P-1</v>
          </cell>
          <cell r="C26" t="str">
            <v>F2 and BBB+</v>
          </cell>
          <cell r="D26" t="str">
            <v>BBB(low) (long)</v>
          </cell>
        </row>
        <row r="27">
          <cell r="A27" t="str">
            <v>Servicer (Scotiabank)</v>
          </cell>
          <cell r="B27" t="str">
            <v>Baa2 (long)</v>
          </cell>
          <cell r="C27" t="str">
            <v>F2</v>
          </cell>
          <cell r="D27" t="str">
            <v>R-1 (middle) / BBB (low)</v>
          </cell>
        </row>
        <row r="28">
          <cell r="A28" t="str">
            <v>Interest Rate Swap Provider (Scotiabank)</v>
          </cell>
          <cell r="B28" t="str">
            <v>P-2 / A3</v>
          </cell>
          <cell r="C28" t="str">
            <v>F3 and BBB-</v>
          </cell>
          <cell r="D28" t="str">
            <v>R-2 (high) / BBB (high)</v>
          </cell>
        </row>
        <row r="29">
          <cell r="A29" t="str">
            <v>Covered Bond Swap Provider (Scotiabank)</v>
          </cell>
          <cell r="B29" t="str">
            <v>P-2 / A3</v>
          </cell>
          <cell r="C29" t="str">
            <v>F3 and BBB-</v>
          </cell>
          <cell r="D29" t="str">
            <v>R-2 (high) / BBB (high)</v>
          </cell>
        </row>
        <row r="30">
          <cell r="A30" t="str">
            <v>Paying Agent (Scotiabank)</v>
          </cell>
          <cell r="B30" t="str">
            <v>P-1</v>
          </cell>
          <cell r="C30" t="str">
            <v>F1 and A</v>
          </cell>
          <cell r="D30" t="str">
            <v>N/A</v>
          </cell>
        </row>
        <row r="36">
          <cell r="A36" t="str">
            <v>Cash Manager is required to direct the Servicer to deposit Revenue Receipts and all Principal Receipts received by the Servicer directly into the GDA Account (or Standby GDA Account) within two Toronto business days.</v>
          </cell>
          <cell r="B36" t="str">
            <v>P-1</v>
          </cell>
          <cell r="C36" t="str">
            <v>F1 / A</v>
          </cell>
          <cell r="D36" t="str">
            <v>R-1 (middle) / AA (low)</v>
          </cell>
        </row>
        <row r="40">
          <cell r="A40" t="str">
            <v>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v>
          </cell>
          <cell r="B40" t="str">
            <v>P-1</v>
          </cell>
          <cell r="C40" t="str">
            <v>F1 / A</v>
          </cell>
          <cell r="D40" t="str">
            <v>R-1 (middle) / BBB (low)</v>
          </cell>
        </row>
        <row r="44">
          <cell r="A44" t="str">
            <v>(a) Repayment of the Demand Loan</v>
          </cell>
          <cell r="B44" t="str">
            <v>N/A</v>
          </cell>
          <cell r="C44" t="str">
            <v xml:space="preserve">F2 / BBB+ </v>
          </cell>
          <cell r="D44" t="str">
            <v>N/A</v>
          </cell>
        </row>
        <row r="45">
          <cell r="A45" t="str">
            <v>(b) Establishment of the Reserve Fund</v>
          </cell>
          <cell r="B45" t="str">
            <v>P-1</v>
          </cell>
          <cell r="C45" t="str">
            <v xml:space="preserve">F1 / A </v>
          </cell>
          <cell r="D45" t="str">
            <v>R-1 (middle) and A (low)</v>
          </cell>
        </row>
        <row r="46">
          <cell r="A46" t="str">
            <v>(c) Transfer of title to Loans to Guarantor(4)</v>
          </cell>
          <cell r="B46" t="str">
            <v>A3</v>
          </cell>
          <cell r="C46" t="str">
            <v>BBB-</v>
          </cell>
          <cell r="D46" t="str">
            <v>R-1(middle) / BBB(low)</v>
          </cell>
        </row>
        <row r="50">
          <cell r="A50" t="str">
            <v xml:space="preserve">Cash flows will be exchanged under the Swap Agreements except as otherwise provided in the Swap Agreements </v>
          </cell>
          <cell r="B50" t="str">
            <v>Baa1 (long)</v>
          </cell>
          <cell r="C50" t="str">
            <v>BBB+ (long)</v>
          </cell>
          <cell r="D50" t="str">
            <v>BBB (high) (long)</v>
          </cell>
        </row>
        <row r="54">
          <cell r="A54" t="str">
            <v>(a) Interest Rate Swap Provider</v>
          </cell>
          <cell r="B54" t="str">
            <v>P-1 / A2, or A-1 if no Short term</v>
          </cell>
          <cell r="C54" t="str">
            <v>F1 and A</v>
          </cell>
          <cell r="D54" t="str">
            <v>R-1 (middle) / A (high)</v>
          </cell>
        </row>
        <row r="55">
          <cell r="A55" t="str">
            <v>(b) Covered Bond Swap Provider</v>
          </cell>
          <cell r="B55" t="str">
            <v>P-1 / A2, or A-1 if no Short term</v>
          </cell>
          <cell r="C55" t="str">
            <v>F1 and A</v>
          </cell>
          <cell r="D55" t="str">
            <v>R-1 (middle) / A (high)</v>
          </cell>
        </row>
        <row r="59">
          <cell r="A59" t="str">
            <v>Issuer Event of Default</v>
          </cell>
          <cell r="D59" t="str">
            <v>Nil</v>
          </cell>
        </row>
        <row r="60">
          <cell r="A60" t="str">
            <v>Guarantor Event of Default</v>
          </cell>
          <cell r="D60" t="str">
            <v>Nil</v>
          </cell>
        </row>
        <row r="62">
          <cell r="A62" t="str">
            <v>(1) Subordinated Debt and Counterparty Risk Assessment ratings are not the subject of any ratings related actions or requirements under The Bank of Nova Scotia Global Registered Covered Bond Program.</v>
          </cell>
        </row>
        <row r="63">
          <cell r="A63" t="str">
            <v>(2) Non-viability contingent capital (NVCC)</v>
          </cell>
        </row>
        <row r="64">
          <cell r="A64" t="str">
            <v>(3) The discretion of the Scotiabank Covered Bond Guarantor Limited Partnership to waive a required action upon a Rating Trigger may be limited by the terms of the Transaction Documents.</v>
          </cell>
        </row>
        <row r="65">
          <cell r="A65" t="str">
            <v>(4)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v>
          </cell>
        </row>
      </sheetData>
      <sheetData sheetId="2">
        <row r="7">
          <cell r="D7">
            <v>25238126600</v>
          </cell>
        </row>
        <row r="9">
          <cell r="D9">
            <v>32599223021.548004</v>
          </cell>
          <cell r="H9">
            <v>35433938066.900002</v>
          </cell>
        </row>
        <row r="10">
          <cell r="H10">
            <v>32599223021.548004</v>
          </cell>
        </row>
        <row r="11">
          <cell r="D11">
            <v>0</v>
          </cell>
          <cell r="H11">
            <v>0.92</v>
          </cell>
        </row>
        <row r="12">
          <cell r="D12">
            <v>0</v>
          </cell>
          <cell r="H12">
            <v>0.95</v>
          </cell>
        </row>
        <row r="13">
          <cell r="D13">
            <v>0</v>
          </cell>
        </row>
        <row r="14">
          <cell r="D14">
            <v>0</v>
          </cell>
        </row>
        <row r="15">
          <cell r="D15">
            <v>0</v>
          </cell>
        </row>
        <row r="16">
          <cell r="D16">
            <v>375263658.60000002</v>
          </cell>
        </row>
        <row r="17">
          <cell r="D17">
            <v>32223959362.948006</v>
          </cell>
        </row>
        <row r="19">
          <cell r="D19" t="str">
            <v>PASS</v>
          </cell>
        </row>
        <row r="23">
          <cell r="D23">
            <v>25297454906.975464</v>
          </cell>
        </row>
        <row r="25">
          <cell r="D25">
            <v>35449260240.900002</v>
          </cell>
          <cell r="H25">
            <v>35449260240.900002</v>
          </cell>
        </row>
        <row r="26">
          <cell r="H26">
            <v>64016720943.807999</v>
          </cell>
        </row>
        <row r="28">
          <cell r="D28">
            <v>0</v>
          </cell>
        </row>
        <row r="29">
          <cell r="D29">
            <v>0</v>
          </cell>
        </row>
        <row r="30">
          <cell r="D30">
            <v>0</v>
          </cell>
        </row>
        <row r="31">
          <cell r="D31">
            <v>0</v>
          </cell>
        </row>
        <row r="34">
          <cell r="D34">
            <v>35449260240.900002</v>
          </cell>
        </row>
        <row r="39">
          <cell r="D39">
            <v>27444449430.733238</v>
          </cell>
        </row>
        <row r="40">
          <cell r="D40">
            <v>9454131542.4667587</v>
          </cell>
        </row>
        <row r="41">
          <cell r="D41">
            <v>36898580973.199997</v>
          </cell>
        </row>
        <row r="47">
          <cell r="A47">
            <v>42947</v>
          </cell>
          <cell r="B47" t="str">
            <v>N/A</v>
          </cell>
          <cell r="C47"/>
          <cell r="D47" t="str">
            <v>N/A</v>
          </cell>
        </row>
        <row r="51">
          <cell r="B51">
            <v>42947</v>
          </cell>
          <cell r="D51">
            <v>42915</v>
          </cell>
        </row>
        <row r="53">
          <cell r="B53">
            <v>842172309.61000001</v>
          </cell>
          <cell r="D53">
            <v>795395489.7299999</v>
          </cell>
        </row>
        <row r="54">
          <cell r="B54">
            <v>322187727.13</v>
          </cell>
          <cell r="D54">
            <v>287968613.07999998</v>
          </cell>
        </row>
        <row r="55">
          <cell r="B55">
            <v>85749241.970000014</v>
          </cell>
          <cell r="D55">
            <v>82292193.930000007</v>
          </cell>
        </row>
        <row r="56">
          <cell r="B56">
            <v>0</v>
          </cell>
          <cell r="D56">
            <v>0</v>
          </cell>
        </row>
        <row r="57">
          <cell r="B57">
            <v>0</v>
          </cell>
          <cell r="D57">
            <v>0</v>
          </cell>
        </row>
        <row r="59">
          <cell r="B59">
            <v>0</v>
          </cell>
          <cell r="D59">
            <v>0</v>
          </cell>
        </row>
        <row r="60">
          <cell r="B60">
            <v>-81141048.434446037</v>
          </cell>
          <cell r="D60">
            <v>-75234153.991869554</v>
          </cell>
        </row>
        <row r="61">
          <cell r="B61">
            <v>-50290703.419999994</v>
          </cell>
          <cell r="D61">
            <v>-50999022.509999998</v>
          </cell>
        </row>
        <row r="62">
          <cell r="B62">
            <v>-1114069333.3199754</v>
          </cell>
          <cell r="D62">
            <v>-1032365080.2999879</v>
          </cell>
        </row>
        <row r="63">
          <cell r="B63">
            <v>0</v>
          </cell>
          <cell r="D63">
            <v>0</v>
          </cell>
        </row>
        <row r="64">
          <cell r="B64">
            <v>-2756.07</v>
          </cell>
          <cell r="D64">
            <v>-704.48</v>
          </cell>
        </row>
        <row r="65">
          <cell r="B65">
            <v>4605437.465578489</v>
          </cell>
          <cell r="D65">
            <v>7057335.4581426568</v>
          </cell>
        </row>
        <row r="69">
          <cell r="A69" t="str">
            <v xml:space="preserve">(1) The indexation methodology used to account for subsequent price developments since the date of the Original Market Value is based on the Teranet - National Bank Regional and </v>
          </cell>
        </row>
        <row r="70">
          <cell r="A70" t="str">
            <v>Property Type Sub-Indices (TNB RPTSIs). Mortgaged properties are matched to the Teranet data which provides a granular analysis at the local level and, where available, segmented</v>
          </cell>
        </row>
        <row r="71">
          <cell r="A71" t="str">
            <v xml:space="preserve">by property type. The data derived by the TNB RPTSIs is based on a repeat sales method, which measures the change in price of certain residential properties </v>
          </cell>
        </row>
        <row r="72">
          <cell r="A72" t="str">
            <v>within the related area based on at least two sales of each such property over time. Such price change data is then used to formulate the TNB RPTSIs</v>
          </cell>
        </row>
        <row r="73">
          <cell r="A73" t="str">
            <v>for the related area. The Original Market Value is as of the date it is most recently determined or assessed in accordance with the underwriting policies (whether</v>
          </cell>
        </row>
        <row r="74">
          <cell r="A74" t="str">
            <v>upon origination or renewal of the Loan or subsequently thereto).</v>
          </cell>
        </row>
        <row r="75">
          <cell r="A75" t="str">
            <v>(2) Amounts are required to be credited to the Pre-Maturity Liquidity Ledger in respect of Series of Hard Bullet Covered Bonds in certain circumstances more fully described in the</v>
          </cell>
        </row>
        <row r="76">
          <cell r="A76" t="str">
            <v>Transaction Documents.</v>
          </cell>
        </row>
        <row r="77">
          <cell r="A77" t="str">
            <v>(3) Trading value method is the last selling price as of the Calculation Date of the covered bond.</v>
          </cell>
        </row>
        <row r="78">
          <cell r="A78" t="str">
            <v>(4) Present value of expected future cash flows of Loans, calculated using the weighted average current market interest rates offered to Scotiabank clients as at the last day of the month,</v>
          </cell>
        </row>
        <row r="79">
          <cell r="A79" t="str">
            <v>being 2.7014%.</v>
          </cell>
        </row>
        <row r="80">
          <cell r="A80" t="str">
            <v>(5) Scotiabank currently reviews the Loans in its Covered Bond Portfolio, on a periodic basis, to ensure such Loans continue to be Eligible Loans. As a result of a review, a selection of</v>
          </cell>
        </row>
        <row r="81">
          <cell r="A81" t="str">
            <v>Loans may be sold by the Guarantor to Scotiabank, including Loans that have ceased to be Eligible Loans or Loans that are at least 90 days past due or subject to foreclosure. Sales of</v>
          </cell>
        </row>
        <row r="82">
          <cell r="A82" t="str">
            <v>Eligible Loans by the Guarantor that are at least 90 days past due or subject to foreclosure is done on a voluntary basis and the Guarantor is under no obligation to continue such sales or</v>
          </cell>
        </row>
        <row r="83">
          <cell r="A83" t="str">
            <v>notify investors of any discontinuance of such sales. The sale of Loans by the Guarantor that were at least 90 days past due or subject to foreclosure reflected in this Investor Report were</v>
          </cell>
        </row>
        <row r="84">
          <cell r="A84" t="str">
            <v>immaterial to the Covered Bond Portfolio’s overall performance. Refer to Note 12 of Scotiabank’s Form 40-F for the fiscal year ended October 31, 2016 for details on impaired loans and</v>
          </cell>
        </row>
        <row r="85">
          <cell r="A85" t="str">
            <v>Scotiabank’s residential mortgage portfolio.</v>
          </cell>
        </row>
        <row r="86">
          <cell r="A86" t="str">
            <v>(6) This amount is to be paid out on August 15th, 2017.</v>
          </cell>
        </row>
        <row r="87">
          <cell r="A87" t="str">
            <v>(7) This amount was paid out on July 17th, 2017.</v>
          </cell>
        </row>
        <row r="88">
          <cell r="A88" t="str">
            <v>(8) Amounts included are inflows net of expenses incurred, such as legal fees, filing fees, and service charges.</v>
          </cell>
        </row>
      </sheetData>
      <sheetData sheetId="3">
        <row r="2">
          <cell r="E2">
            <v>42947</v>
          </cell>
        </row>
        <row r="3">
          <cell r="E3">
            <v>42962</v>
          </cell>
        </row>
        <row r="7">
          <cell r="C7">
            <v>36529933533.769905</v>
          </cell>
        </row>
        <row r="8">
          <cell r="C8">
            <v>35416248958.770287</v>
          </cell>
        </row>
        <row r="9">
          <cell r="C9">
            <v>172154</v>
          </cell>
        </row>
        <row r="10">
          <cell r="C10">
            <v>205724.22922947063</v>
          </cell>
        </row>
        <row r="11">
          <cell r="C11">
            <v>150373</v>
          </cell>
        </row>
        <row r="12">
          <cell r="C12">
            <v>155253</v>
          </cell>
        </row>
        <row r="14">
          <cell r="C14">
            <v>0.53237552163275725</v>
          </cell>
        </row>
        <row r="15">
          <cell r="C15">
            <v>0.66639999999999999</v>
          </cell>
        </row>
        <row r="16">
          <cell r="C16">
            <v>0.8286</v>
          </cell>
        </row>
        <row r="17">
          <cell r="C17">
            <v>19.708684507302408</v>
          </cell>
        </row>
        <row r="18">
          <cell r="C18">
            <v>2.6609493662772387E-2</v>
          </cell>
        </row>
        <row r="19">
          <cell r="C19">
            <v>54.374449605135887</v>
          </cell>
        </row>
        <row r="20">
          <cell r="C20">
            <v>34.665765097833479</v>
          </cell>
        </row>
        <row r="21">
          <cell r="C21">
            <v>35.685405454777303</v>
          </cell>
        </row>
        <row r="29">
          <cell r="C29">
            <v>171997</v>
          </cell>
          <cell r="E29">
            <v>0.99908802583733169</v>
          </cell>
          <cell r="G29">
            <v>35379105110.340332</v>
          </cell>
          <cell r="I29">
            <v>0.99895122014549764</v>
          </cell>
        </row>
        <row r="30">
          <cell r="C30">
            <v>116</v>
          </cell>
          <cell r="E30">
            <v>6.7381530490142542E-4</v>
          </cell>
          <cell r="G30">
            <v>27713144.550000016</v>
          </cell>
          <cell r="I30">
            <v>7.8249801615812417E-4</v>
          </cell>
        </row>
        <row r="31">
          <cell r="C31">
            <v>36</v>
          </cell>
          <cell r="E31">
            <v>2.0911509462458031E-4</v>
          </cell>
          <cell r="G31">
            <v>8134432.9899999984</v>
          </cell>
          <cell r="I31">
            <v>2.2968081683268215E-4</v>
          </cell>
        </row>
        <row r="32">
          <cell r="C32">
            <v>5</v>
          </cell>
          <cell r="E32">
            <v>2.9043763142302823E-5</v>
          </cell>
          <cell r="G32">
            <v>1296270.8900000001</v>
          </cell>
          <cell r="I32">
            <v>3.6601021511596219E-5</v>
          </cell>
        </row>
        <row r="33">
          <cell r="C33">
            <v>0</v>
          </cell>
          <cell r="E33">
            <v>0</v>
          </cell>
          <cell r="G33">
            <v>0</v>
          </cell>
          <cell r="I33">
            <v>0</v>
          </cell>
        </row>
        <row r="34">
          <cell r="C34">
            <v>172154</v>
          </cell>
          <cell r="E34">
            <v>1</v>
          </cell>
          <cell r="G34">
            <v>35416248958.770332</v>
          </cell>
          <cell r="I34">
            <v>1.0000000000000002</v>
          </cell>
        </row>
        <row r="39">
          <cell r="C39">
            <v>20073</v>
          </cell>
          <cell r="E39">
            <v>0.11659909151108891</v>
          </cell>
          <cell r="G39">
            <v>4844237821.1200104</v>
          </cell>
          <cell r="I39">
            <v>0.13678009285397394</v>
          </cell>
        </row>
        <row r="40">
          <cell r="C40">
            <v>22149</v>
          </cell>
          <cell r="E40">
            <v>0.12865806196777305</v>
          </cell>
          <cell r="G40">
            <v>6191415537.7200003</v>
          </cell>
          <cell r="I40">
            <v>0.17481850053990125</v>
          </cell>
        </row>
        <row r="41">
          <cell r="C41">
            <v>3296</v>
          </cell>
          <cell r="E41">
            <v>1.9145648663406019E-2</v>
          </cell>
          <cell r="G41">
            <v>465280128.57000041</v>
          </cell>
          <cell r="I41">
            <v>1.3137476222048791E-2</v>
          </cell>
        </row>
        <row r="42">
          <cell r="C42">
            <v>4490</v>
          </cell>
          <cell r="E42">
            <v>2.6081299301787934E-2</v>
          </cell>
          <cell r="G42">
            <v>468936962.9499988</v>
          </cell>
          <cell r="I42">
            <v>1.3240729234084469E-2</v>
          </cell>
        </row>
        <row r="43">
          <cell r="C43">
            <v>4507</v>
          </cell>
          <cell r="E43">
            <v>2.6180048096471762E-2</v>
          </cell>
          <cell r="G43">
            <v>669937169.4200002</v>
          </cell>
          <cell r="I43">
            <v>1.891609611734749E-2</v>
          </cell>
        </row>
        <row r="44">
          <cell r="C44">
            <v>51</v>
          </cell>
          <cell r="E44">
            <v>2.9624638405148881E-4</v>
          </cell>
          <cell r="G44">
            <v>10434255.5</v>
          </cell>
          <cell r="I44">
            <v>2.946177476939217E-4</v>
          </cell>
        </row>
        <row r="45">
          <cell r="C45">
            <v>6629</v>
          </cell>
          <cell r="E45">
            <v>3.8506221174065082E-2</v>
          </cell>
          <cell r="G45">
            <v>873971195.5000006</v>
          </cell>
          <cell r="I45">
            <v>2.4677124799903E-2</v>
          </cell>
        </row>
        <row r="46">
          <cell r="C46">
            <v>0</v>
          </cell>
          <cell r="E46">
            <v>0</v>
          </cell>
          <cell r="G46">
            <v>0</v>
          </cell>
          <cell r="I46">
            <v>0</v>
          </cell>
        </row>
        <row r="47">
          <cell r="C47">
            <v>86007</v>
          </cell>
          <cell r="E47">
            <v>0.49959338731600778</v>
          </cell>
          <cell r="G47">
            <v>17891016998.349918</v>
          </cell>
          <cell r="I47">
            <v>0.50516408497065468</v>
          </cell>
        </row>
        <row r="48">
          <cell r="C48">
            <v>923</v>
          </cell>
          <cell r="E48">
            <v>5.3614786760691011E-3</v>
          </cell>
          <cell r="G48">
            <v>102343888.46999997</v>
          </cell>
          <cell r="I48">
            <v>2.889743874037713E-3</v>
          </cell>
        </row>
        <row r="49">
          <cell r="C49">
            <v>18530</v>
          </cell>
          <cell r="E49">
            <v>0.10763618620537425</v>
          </cell>
          <cell r="G49">
            <v>2831712270.1500149</v>
          </cell>
          <cell r="I49">
            <v>7.9955171803952785E-2</v>
          </cell>
        </row>
        <row r="50">
          <cell r="C50">
            <v>5182</v>
          </cell>
          <cell r="E50">
            <v>3.0100956120682646E-2</v>
          </cell>
          <cell r="G50">
            <v>1004174368.0000007</v>
          </cell>
          <cell r="I50">
            <v>2.8353493029965336E-2</v>
          </cell>
        </row>
        <row r="51">
          <cell r="C51">
            <v>317</v>
          </cell>
          <cell r="E51">
            <v>1.8413745832219989E-3</v>
          </cell>
          <cell r="G51">
            <v>62788363.019999988</v>
          </cell>
          <cell r="I51">
            <v>1.7728688064367142E-3</v>
          </cell>
        </row>
        <row r="52">
          <cell r="C52">
            <v>172154</v>
          </cell>
          <cell r="E52">
            <v>1.0000000000000002</v>
          </cell>
          <cell r="G52">
            <v>35416248958.769943</v>
          </cell>
          <cell r="I52">
            <v>1.0000000000000002</v>
          </cell>
        </row>
        <row r="57">
          <cell r="C57">
            <v>1944</v>
          </cell>
          <cell r="E57">
            <v>1.1292215109727338E-2</v>
          </cell>
          <cell r="G57">
            <v>373445469.08000094</v>
          </cell>
          <cell r="I57">
            <v>1.054446701893105E-2</v>
          </cell>
        </row>
        <row r="58">
          <cell r="C58">
            <v>1735</v>
          </cell>
          <cell r="E58">
            <v>1.007818581037908E-2</v>
          </cell>
          <cell r="G58">
            <v>321366761.93999982</v>
          </cell>
          <cell r="I58">
            <v>9.0739920626298088E-3</v>
          </cell>
        </row>
        <row r="59">
          <cell r="C59">
            <v>3318</v>
          </cell>
          <cell r="E59">
            <v>1.9273441221232153E-2</v>
          </cell>
          <cell r="G59">
            <v>696640543.89999902</v>
          </cell>
          <cell r="I59">
            <v>1.9670082642320404E-2</v>
          </cell>
        </row>
        <row r="60">
          <cell r="C60">
            <v>9798</v>
          </cell>
          <cell r="E60">
            <v>5.6914158253656609E-2</v>
          </cell>
          <cell r="G60">
            <v>2147790004.6900058</v>
          </cell>
          <cell r="I60">
            <v>6.0644197729419862E-2</v>
          </cell>
        </row>
        <row r="61">
          <cell r="C61">
            <v>21035</v>
          </cell>
          <cell r="E61">
            <v>0.12218711153966798</v>
          </cell>
          <cell r="G61">
            <v>4667386308.1700039</v>
          </cell>
          <cell r="I61">
            <v>0.1317865794766569</v>
          </cell>
        </row>
        <row r="62">
          <cell r="C62">
            <v>32470</v>
          </cell>
          <cell r="E62">
            <v>0.18861019784611452</v>
          </cell>
          <cell r="G62">
            <v>7177093729.2899418</v>
          </cell>
          <cell r="I62">
            <v>0.20264974242882691</v>
          </cell>
        </row>
        <row r="63">
          <cell r="C63">
            <v>101854</v>
          </cell>
          <cell r="E63">
            <v>0.59164469021922228</v>
          </cell>
          <cell r="G63">
            <v>20032526141.700008</v>
          </cell>
          <cell r="I63">
            <v>0.56563093864121505</v>
          </cell>
        </row>
        <row r="64">
          <cell r="C64">
            <v>172154</v>
          </cell>
          <cell r="E64">
            <v>1</v>
          </cell>
          <cell r="G64">
            <v>35416248958.769958</v>
          </cell>
          <cell r="I64">
            <v>1</v>
          </cell>
        </row>
        <row r="66">
          <cell r="A66" t="str">
            <v>(1) Each Loan is payable in Canada only and is denominated in Canadian Dollars.</v>
          </cell>
        </row>
        <row r="67">
          <cell r="A67" t="str">
            <v>(2) With respect to STEP Loans, the Current indexed LTV and Original LTV do not include amounts drawn in respect of (i) Other STEP Products, or (ii) Additional STEP Loans which are not yet included in the cover pool, which in each case are secured by the same property.</v>
          </cell>
        </row>
        <row r="68">
          <cell r="A68" t="str">
            <v>(3) With respect to STEP Loans, the Authorized LTV includes amounts drawn or available to be drawn in respect of Other STEP Products and subsequent STEP Loans, which in each case are or will be secured by the same property.</v>
          </cell>
        </row>
        <row r="69">
          <cell r="A69" t="str">
            <v>(4) The indexation methodology as described in footnote (1) on page 3 of this Investor Report.</v>
          </cell>
        </row>
        <row r="70">
          <cell r="A70" t="str">
            <v>(5) Value as most recently determined or assessed in accordance with the underwriting policies (whether upon origination or renewal of the Eligible Loan or subsequently thereto).</v>
          </cell>
        </row>
        <row r="71">
          <cell r="A71" t="str">
            <v>(6) Refer to footnote (5) on page 3 of this Investor Report.</v>
          </cell>
        </row>
        <row r="72">
          <cell r="A72" t="str">
            <v>(7) As of July 2014, the Bank changed its credit scoring model from Trans-Risk to FICO® 8 score. As a result of the change, the credit bureau scores in this table are not comparable to periods prior to July 2014.</v>
          </cell>
        </row>
      </sheetData>
      <sheetData sheetId="4">
        <row r="8">
          <cell r="C8">
            <v>133795</v>
          </cell>
          <cell r="E8">
            <v>0.77718205792488126</v>
          </cell>
          <cell r="G8">
            <v>25996562354.609715</v>
          </cell>
          <cell r="I8">
            <v>0.73402924134834169</v>
          </cell>
        </row>
        <row r="9">
          <cell r="C9">
            <v>38359</v>
          </cell>
          <cell r="E9">
            <v>0.22281794207511879</v>
          </cell>
          <cell r="G9">
            <v>9419686604.1599789</v>
          </cell>
          <cell r="I9">
            <v>0.26597075865165831</v>
          </cell>
        </row>
        <row r="10">
          <cell r="C10">
            <v>172154</v>
          </cell>
          <cell r="E10">
            <v>1</v>
          </cell>
          <cell r="G10">
            <v>35416248958.769691</v>
          </cell>
          <cell r="I10">
            <v>1</v>
          </cell>
        </row>
        <row r="15">
          <cell r="C15">
            <v>133677</v>
          </cell>
          <cell r="E15">
            <v>0.77649662511472284</v>
          </cell>
          <cell r="G15">
            <v>24788890673.37001</v>
          </cell>
          <cell r="I15">
            <v>0.69992987405944951</v>
          </cell>
        </row>
        <row r="16">
          <cell r="C16">
            <v>38477</v>
          </cell>
          <cell r="E16">
            <v>0.22350337488527713</v>
          </cell>
          <cell r="G16">
            <v>10627358285.400005</v>
          </cell>
          <cell r="I16">
            <v>0.30007012594055038</v>
          </cell>
        </row>
        <row r="17">
          <cell r="C17">
            <v>172154</v>
          </cell>
          <cell r="E17">
            <v>1</v>
          </cell>
          <cell r="G17">
            <v>35416248958.77002</v>
          </cell>
          <cell r="I17">
            <v>0.99999999999999989</v>
          </cell>
        </row>
        <row r="22">
          <cell r="C22">
            <v>8628</v>
          </cell>
          <cell r="E22">
            <v>5.011791767835775E-2</v>
          </cell>
          <cell r="G22">
            <v>1933111595.5300009</v>
          </cell>
          <cell r="I22">
            <v>5.4582618215171658E-2</v>
          </cell>
        </row>
        <row r="23">
          <cell r="C23">
            <v>163526</v>
          </cell>
          <cell r="E23">
            <v>0.94988208232164228</v>
          </cell>
          <cell r="G23">
            <v>33483137363.239765</v>
          </cell>
          <cell r="I23">
            <v>0.94541738178482826</v>
          </cell>
        </row>
        <row r="24">
          <cell r="C24">
            <v>172154</v>
          </cell>
          <cell r="E24">
            <v>1</v>
          </cell>
          <cell r="G24">
            <v>35416248958.769768</v>
          </cell>
          <cell r="I24">
            <v>0.99999999999999989</v>
          </cell>
        </row>
        <row r="29">
          <cell r="C29">
            <v>58314</v>
          </cell>
          <cell r="E29">
            <v>0.33873160077604936</v>
          </cell>
          <cell r="G29">
            <v>12903921701.070009</v>
          </cell>
          <cell r="I29">
            <v>0.36435032168686743</v>
          </cell>
        </row>
        <row r="30">
          <cell r="C30">
            <v>93664</v>
          </cell>
          <cell r="E30">
            <v>0.54407100619213034</v>
          </cell>
          <cell r="G30">
            <v>18912197192.329937</v>
          </cell>
          <cell r="I30">
            <v>0.53399774816205692</v>
          </cell>
        </row>
        <row r="31">
          <cell r="C31">
            <v>14404</v>
          </cell>
          <cell r="E31">
            <v>8.3669272860345964E-2</v>
          </cell>
          <cell r="G31">
            <v>2689158084.0199928</v>
          </cell>
          <cell r="I31">
            <v>7.5930064958335777E-2</v>
          </cell>
        </row>
        <row r="32">
          <cell r="C32">
            <v>4447</v>
          </cell>
          <cell r="E32">
            <v>2.5831522938764132E-2</v>
          </cell>
          <cell r="G32">
            <v>710674448.36999822</v>
          </cell>
          <cell r="I32">
            <v>2.0066338736135909E-2</v>
          </cell>
        </row>
        <row r="33">
          <cell r="C33">
            <v>618</v>
          </cell>
          <cell r="E33">
            <v>3.589809124388629E-3</v>
          </cell>
          <cell r="G33">
            <v>85270046.679999948</v>
          </cell>
          <cell r="I33">
            <v>2.40765324355122E-3</v>
          </cell>
        </row>
        <row r="34">
          <cell r="C34">
            <v>305</v>
          </cell>
          <cell r="E34">
            <v>1.7716695516804722E-3</v>
          </cell>
          <cell r="G34">
            <v>42883533.850000009</v>
          </cell>
          <cell r="I34">
            <v>1.2108434718742565E-3</v>
          </cell>
        </row>
        <row r="35">
          <cell r="C35">
            <v>126</v>
          </cell>
          <cell r="E35">
            <v>7.3190283118603112E-4</v>
          </cell>
          <cell r="G35">
            <v>12382015.76</v>
          </cell>
          <cell r="I35">
            <v>3.4961398013704404E-4</v>
          </cell>
        </row>
        <row r="36">
          <cell r="C36">
            <v>276</v>
          </cell>
          <cell r="E36">
            <v>1.6032157254551158E-3</v>
          </cell>
          <cell r="G36">
            <v>59761936.689999983</v>
          </cell>
          <cell r="I36">
            <v>1.687415761041556E-3</v>
          </cell>
        </row>
        <row r="37">
          <cell r="C37">
            <v>172154</v>
          </cell>
          <cell r="E37">
            <v>1.0000000000000002</v>
          </cell>
          <cell r="G37">
            <v>35416248958.769936</v>
          </cell>
          <cell r="I37">
            <v>1</v>
          </cell>
        </row>
        <row r="42">
          <cell r="C42">
            <v>18422</v>
          </cell>
          <cell r="E42">
            <v>0.10700884092150052</v>
          </cell>
          <cell r="G42">
            <v>1381699999.4099984</v>
          </cell>
          <cell r="I42">
            <v>3.9013165991082586E-2</v>
          </cell>
        </row>
        <row r="43">
          <cell r="C43">
            <v>7679</v>
          </cell>
          <cell r="E43">
            <v>4.4605411433948673E-2</v>
          </cell>
          <cell r="G43">
            <v>1002513270.2199981</v>
          </cell>
          <cell r="I43">
            <v>2.8306590892420026E-2</v>
          </cell>
        </row>
        <row r="44">
          <cell r="C44">
            <v>8803</v>
          </cell>
          <cell r="E44">
            <v>5.1134449388338346E-2</v>
          </cell>
          <cell r="G44">
            <v>1370236051.470001</v>
          </cell>
          <cell r="I44">
            <v>3.8689474231592663E-2</v>
          </cell>
        </row>
        <row r="45">
          <cell r="C45">
            <v>10014</v>
          </cell>
          <cell r="E45">
            <v>5.8168848821404093E-2</v>
          </cell>
          <cell r="G45">
            <v>1802862084.5900002</v>
          </cell>
          <cell r="I45">
            <v>5.0904941590195298E-2</v>
          </cell>
        </row>
        <row r="46">
          <cell r="C46">
            <v>11344</v>
          </cell>
          <cell r="E46">
            <v>6.5894489817256638E-2</v>
          </cell>
          <cell r="G46">
            <v>2326450960.7700129</v>
          </cell>
          <cell r="I46">
            <v>6.5688801868271376E-2</v>
          </cell>
        </row>
        <row r="47">
          <cell r="C47">
            <v>13581</v>
          </cell>
          <cell r="E47">
            <v>7.8888669447122931E-2</v>
          </cell>
          <cell r="G47">
            <v>2986592084.2999969</v>
          </cell>
          <cell r="I47">
            <v>8.4328300486504248E-2</v>
          </cell>
        </row>
        <row r="48">
          <cell r="C48">
            <v>14165</v>
          </cell>
          <cell r="E48">
            <v>8.2280980982143898E-2</v>
          </cell>
          <cell r="G48">
            <v>3164436589.5899978</v>
          </cell>
          <cell r="I48">
            <v>8.9349851625277851E-2</v>
          </cell>
        </row>
        <row r="49">
          <cell r="C49">
            <v>15202</v>
          </cell>
          <cell r="E49">
            <v>8.8304657457857497E-2</v>
          </cell>
          <cell r="G49">
            <v>3414972186.659987</v>
          </cell>
          <cell r="I49">
            <v>9.6423881327340644E-2</v>
          </cell>
        </row>
        <row r="50">
          <cell r="C50">
            <v>16615</v>
          </cell>
          <cell r="E50">
            <v>9.6512424921872272E-2</v>
          </cell>
          <cell r="G50">
            <v>3923957432.9199891</v>
          </cell>
          <cell r="I50">
            <v>0.11079539895622732</v>
          </cell>
        </row>
        <row r="51">
          <cell r="C51">
            <v>17568</v>
          </cell>
          <cell r="E51">
            <v>0.1020481661767952</v>
          </cell>
          <cell r="G51">
            <v>4254076473.1999974</v>
          </cell>
          <cell r="I51">
            <v>0.12011651708661766</v>
          </cell>
        </row>
        <row r="52">
          <cell r="C52">
            <v>14038</v>
          </cell>
          <cell r="E52">
            <v>8.1543269398329399E-2</v>
          </cell>
          <cell r="G52">
            <v>3516053380.3499975</v>
          </cell>
          <cell r="I52">
            <v>9.9277972222389543E-2</v>
          </cell>
        </row>
        <row r="53">
          <cell r="C53">
            <v>11670</v>
          </cell>
          <cell r="E53">
            <v>6.7788143174134785E-2</v>
          </cell>
          <cell r="G53">
            <v>2904638077.0600014</v>
          </cell>
          <cell r="I53">
            <v>8.2014277696134702E-2</v>
          </cell>
        </row>
        <row r="54">
          <cell r="C54">
            <v>11035</v>
          </cell>
          <cell r="E54">
            <v>6.4099585255062333E-2</v>
          </cell>
          <cell r="G54">
            <v>2887088806.2699866</v>
          </cell>
          <cell r="I54">
            <v>8.1518763029676242E-2</v>
          </cell>
        </row>
        <row r="55">
          <cell r="C55">
            <v>2018</v>
          </cell>
          <cell r="E55">
            <v>1.172206280423342E-2</v>
          </cell>
          <cell r="G55">
            <v>480671561.95999992</v>
          </cell>
          <cell r="I55">
            <v>1.3572062996269778E-2</v>
          </cell>
        </row>
        <row r="56">
          <cell r="C56">
            <v>172154</v>
          </cell>
          <cell r="E56">
            <v>1</v>
          </cell>
          <cell r="G56">
            <v>35416248958.769966</v>
          </cell>
          <cell r="I56">
            <v>0.99999999999999989</v>
          </cell>
        </row>
        <row r="58">
          <cell r="A58" t="str">
            <v>(1) All loans included in the STEP and Non-STEP programs are amortizing.</v>
          </cell>
        </row>
        <row r="59">
          <cell r="A59" t="str">
            <v xml:space="preserve">(2) With respect to STEP Loans, the Current indexed LTV does not include amounts drawn in respect of (i) Other STEP Products, or (ii) Additional STEP Loans which are not yet included in the cover pool, which in each case are secured by the same property. </v>
          </cell>
        </row>
        <row r="61">
          <cell r="A61" t="str">
            <v>(3) The indexation methodology as described in footnote (1) on page 3 of this Investor Report.</v>
          </cell>
        </row>
        <row r="62">
          <cell r="A62" t="str">
            <v>(4) The methodology used in this table aggregates STEP Loans secured by the same property.</v>
          </cell>
        </row>
      </sheetData>
      <sheetData sheetId="5">
        <row r="8">
          <cell r="C8">
            <v>23909</v>
          </cell>
          <cell r="E8">
            <v>0.13888146659386363</v>
          </cell>
          <cell r="G8">
            <v>4192614289.2499785</v>
          </cell>
          <cell r="I8">
            <v>0.11838109377791083</v>
          </cell>
        </row>
        <row r="9">
          <cell r="C9">
            <v>28136</v>
          </cell>
          <cell r="E9">
            <v>0.16343506395436644</v>
          </cell>
          <cell r="G9">
            <v>4958685587.1200056</v>
          </cell>
          <cell r="I9">
            <v>0.14001159730079532</v>
          </cell>
        </row>
        <row r="10">
          <cell r="C10">
            <v>35590</v>
          </cell>
          <cell r="E10">
            <v>0.20673350604691149</v>
          </cell>
          <cell r="G10">
            <v>6763998568.539959</v>
          </cell>
          <cell r="I10">
            <v>0.19098574150001929</v>
          </cell>
        </row>
        <row r="11">
          <cell r="C11">
            <v>22156</v>
          </cell>
          <cell r="E11">
            <v>0.12869872323617226</v>
          </cell>
          <cell r="G11">
            <v>4771370584.1699953</v>
          </cell>
          <cell r="I11">
            <v>0.13472264072134293</v>
          </cell>
        </row>
        <row r="12">
          <cell r="C12">
            <v>22492</v>
          </cell>
          <cell r="E12">
            <v>0.13065046411933501</v>
          </cell>
          <cell r="G12">
            <v>5275456708.529994</v>
          </cell>
          <cell r="I12">
            <v>0.14895582857098882</v>
          </cell>
        </row>
        <row r="13">
          <cell r="C13">
            <v>29865</v>
          </cell>
          <cell r="E13">
            <v>0.17347839724897476</v>
          </cell>
          <cell r="G13">
            <v>7514892626.8000002</v>
          </cell>
          <cell r="I13">
            <v>0.21218770614438914</v>
          </cell>
        </row>
        <row r="14">
          <cell r="C14">
            <v>6678</v>
          </cell>
          <cell r="E14">
            <v>3.8790850052859649E-2</v>
          </cell>
          <cell r="G14">
            <v>1293142758.6800001</v>
          </cell>
          <cell r="I14">
            <v>3.6512696762026418E-2</v>
          </cell>
        </row>
        <row r="15">
          <cell r="C15">
            <v>2346</v>
          </cell>
          <cell r="E15">
            <v>1.3627333666368485E-2</v>
          </cell>
          <cell r="G15">
            <v>474000178.95000029</v>
          </cell>
          <cell r="I15">
            <v>1.3383692313147306E-2</v>
          </cell>
        </row>
        <row r="16">
          <cell r="C16">
            <v>516</v>
          </cell>
          <cell r="E16">
            <v>2.997316356285651E-3</v>
          </cell>
          <cell r="G16">
            <v>86369321.170000106</v>
          </cell>
          <cell r="I16">
            <v>2.438691948166153E-3</v>
          </cell>
        </row>
        <row r="17">
          <cell r="C17">
            <v>466</v>
          </cell>
          <cell r="E17">
            <v>2.7068787248626229E-3</v>
          </cell>
          <cell r="G17">
            <v>85718335.560000047</v>
          </cell>
          <cell r="I17">
            <v>2.4203109612141497E-3</v>
          </cell>
        </row>
        <row r="18">
          <cell r="C18">
            <v>172154</v>
          </cell>
          <cell r="E18">
            <v>1</v>
          </cell>
          <cell r="G18">
            <v>35416248958.76992</v>
          </cell>
          <cell r="I18">
            <v>1.0000000000000004</v>
          </cell>
        </row>
        <row r="23">
          <cell r="C23">
            <v>49655</v>
          </cell>
          <cell r="E23">
            <v>0.2884336117662093</v>
          </cell>
          <cell r="G23">
            <v>2934058614.4300146</v>
          </cell>
          <cell r="I23">
            <v>8.2844985019325815E-2</v>
          </cell>
        </row>
        <row r="24">
          <cell r="C24">
            <v>28027</v>
          </cell>
          <cell r="E24">
            <v>0.16280190991786425</v>
          </cell>
          <cell r="G24">
            <v>3506069570.5000014</v>
          </cell>
          <cell r="I24">
            <v>9.8996073090112088E-2</v>
          </cell>
        </row>
        <row r="25">
          <cell r="C25">
            <v>25603</v>
          </cell>
          <cell r="E25">
            <v>0.14872149354647582</v>
          </cell>
          <cell r="G25">
            <v>4463113103.4099874</v>
          </cell>
          <cell r="I25">
            <v>0.12601879743407446</v>
          </cell>
        </row>
        <row r="26">
          <cell r="C26">
            <v>19774</v>
          </cell>
          <cell r="E26">
            <v>0.1148622744751792</v>
          </cell>
          <cell r="G26">
            <v>4432266031.1699982</v>
          </cell>
          <cell r="I26">
            <v>0.12514781100420436</v>
          </cell>
        </row>
        <row r="27">
          <cell r="C27">
            <v>15017</v>
          </cell>
          <cell r="E27">
            <v>8.7230038221592296E-2</v>
          </cell>
          <cell r="G27">
            <v>4111186625.3700261</v>
          </cell>
          <cell r="I27">
            <v>0.11608193262239837</v>
          </cell>
        </row>
        <row r="28">
          <cell r="C28">
            <v>10284</v>
          </cell>
          <cell r="E28">
            <v>5.9737212031088442E-2</v>
          </cell>
          <cell r="G28">
            <v>3326036967.3099904</v>
          </cell>
          <cell r="I28">
            <v>9.3912739634906345E-2</v>
          </cell>
        </row>
        <row r="29">
          <cell r="C29">
            <v>6893</v>
          </cell>
          <cell r="E29">
            <v>4.003973186797867E-2</v>
          </cell>
          <cell r="G29">
            <v>2575996010.7899976</v>
          </cell>
          <cell r="I29">
            <v>7.2734862853173848E-2</v>
          </cell>
        </row>
        <row r="30">
          <cell r="C30">
            <v>4263</v>
          </cell>
          <cell r="E30">
            <v>2.4762712455127386E-2</v>
          </cell>
          <cell r="G30">
            <v>1806816207.4899952</v>
          </cell>
          <cell r="I30">
            <v>5.101658873003205E-2</v>
          </cell>
        </row>
        <row r="31">
          <cell r="C31">
            <v>3137</v>
          </cell>
          <cell r="E31">
            <v>1.8222056995480792E-2</v>
          </cell>
          <cell r="G31">
            <v>1487148752.3200016</v>
          </cell>
          <cell r="I31">
            <v>4.1990577659742366E-2</v>
          </cell>
        </row>
        <row r="32">
          <cell r="C32">
            <v>2146</v>
          </cell>
          <cell r="E32">
            <v>1.246558314067637E-2</v>
          </cell>
          <cell r="G32">
            <v>1125179708.01</v>
          </cell>
          <cell r="I32">
            <v>3.1770154691420971E-2</v>
          </cell>
        </row>
        <row r="33">
          <cell r="C33">
            <v>1675</v>
          </cell>
          <cell r="E33">
            <v>9.7296606526714458E-3</v>
          </cell>
          <cell r="G33">
            <v>961181861.57999861</v>
          </cell>
          <cell r="I33">
            <v>2.7139572649236884E-2</v>
          </cell>
        </row>
        <row r="34">
          <cell r="C34">
            <v>1185</v>
          </cell>
          <cell r="E34">
            <v>6.8833718647257685E-3</v>
          </cell>
          <cell r="G34">
            <v>739131796.77000082</v>
          </cell>
          <cell r="I34">
            <v>2.0869849814712581E-2</v>
          </cell>
        </row>
        <row r="35">
          <cell r="C35">
            <v>877</v>
          </cell>
          <cell r="E35">
            <v>5.0942760551599148E-3</v>
          </cell>
          <cell r="G35">
            <v>590247339.21999919</v>
          </cell>
          <cell r="I35">
            <v>1.6666003785639143E-2</v>
          </cell>
        </row>
        <row r="36">
          <cell r="C36">
            <v>712</v>
          </cell>
          <cell r="E36">
            <v>4.1358318714639223E-3</v>
          </cell>
          <cell r="G36">
            <v>516016131.48999977</v>
          </cell>
          <cell r="I36">
            <v>1.4570039082646003E-2</v>
          </cell>
        </row>
        <row r="37">
          <cell r="C37">
            <v>529</v>
          </cell>
          <cell r="E37">
            <v>3.0728301404556384E-3</v>
          </cell>
          <cell r="G37">
            <v>409882386.25000077</v>
          </cell>
          <cell r="I37">
            <v>1.1573286225968406E-2</v>
          </cell>
        </row>
        <row r="38">
          <cell r="C38">
            <v>423</v>
          </cell>
          <cell r="E38">
            <v>2.4571023618388185E-3</v>
          </cell>
          <cell r="G38">
            <v>348922555.84999996</v>
          </cell>
          <cell r="I38">
            <v>9.8520471847879723E-3</v>
          </cell>
        </row>
        <row r="39">
          <cell r="C39">
            <v>417</v>
          </cell>
          <cell r="E39">
            <v>2.4222498460680555E-3</v>
          </cell>
          <cell r="G39">
            <v>364324724.74000013</v>
          </cell>
          <cell r="I39">
            <v>1.0286937082584057E-2</v>
          </cell>
        </row>
        <row r="40">
          <cell r="C40">
            <v>306</v>
          </cell>
          <cell r="E40">
            <v>1.7774783043089327E-3</v>
          </cell>
          <cell r="G40">
            <v>283024176.08999985</v>
          </cell>
          <cell r="I40">
            <v>7.9913651053075616E-3</v>
          </cell>
        </row>
        <row r="41">
          <cell r="C41">
            <v>300</v>
          </cell>
          <cell r="E41">
            <v>1.7426257885381693E-3</v>
          </cell>
          <cell r="G41">
            <v>291634274.12999964</v>
          </cell>
          <cell r="I41">
            <v>8.2344766231315768E-3</v>
          </cell>
        </row>
        <row r="42">
          <cell r="C42">
            <v>931</v>
          </cell>
          <cell r="E42">
            <v>5.4079486970967858E-3</v>
          </cell>
          <cell r="G42">
            <v>1144012121.8500018</v>
          </cell>
          <cell r="I42">
            <v>3.2301899706595381E-2</v>
          </cell>
        </row>
        <row r="43">
          <cell r="C43">
            <v>172154</v>
          </cell>
          <cell r="E43">
            <v>0.99999999999999989</v>
          </cell>
          <cell r="G43">
            <v>35416248958.770004</v>
          </cell>
          <cell r="I43">
            <v>1.0000000000000002</v>
          </cell>
        </row>
        <row r="48">
          <cell r="C48">
            <v>27103</v>
          </cell>
          <cell r="E48">
            <v>0.15743462248916668</v>
          </cell>
          <cell r="G48">
            <v>5198887262.8100281</v>
          </cell>
          <cell r="I48">
            <v>0.14679384225196646</v>
          </cell>
        </row>
        <row r="49">
          <cell r="C49">
            <v>138088</v>
          </cell>
          <cell r="E49">
            <v>0.80211903295886244</v>
          </cell>
          <cell r="G49">
            <v>28567268103.669792</v>
          </cell>
          <cell r="I49">
            <v>0.80661473034387865</v>
          </cell>
        </row>
        <row r="50">
          <cell r="C50">
            <v>6229</v>
          </cell>
          <cell r="E50">
            <v>3.6182720122680853E-2</v>
          </cell>
          <cell r="G50">
            <v>1504151481.0600004</v>
          </cell>
          <cell r="I50">
            <v>4.2470660368665057E-2</v>
          </cell>
        </row>
        <row r="51">
          <cell r="C51">
            <v>734</v>
          </cell>
          <cell r="E51">
            <v>4.2636244292900546E-3</v>
          </cell>
          <cell r="G51">
            <v>145942111.22999999</v>
          </cell>
          <cell r="I51">
            <v>4.1207670354898385E-3</v>
          </cell>
        </row>
        <row r="52">
          <cell r="C52">
            <v>172154</v>
          </cell>
          <cell r="E52">
            <v>1</v>
          </cell>
          <cell r="G52">
            <v>35416248958.769821</v>
          </cell>
          <cell r="I52">
            <v>1</v>
          </cell>
        </row>
      </sheetData>
      <sheetData sheetId="6">
        <row r="8">
          <cell r="C8">
            <v>78600488.87999998</v>
          </cell>
          <cell r="D8">
            <v>56152318.299999945</v>
          </cell>
          <cell r="E8">
            <v>79722188.949999973</v>
          </cell>
          <cell r="F8">
            <v>91131989.14000003</v>
          </cell>
          <cell r="G8">
            <v>117946147.3</v>
          </cell>
          <cell r="H8">
            <v>145843249.32999977</v>
          </cell>
          <cell r="I8">
            <v>196256004.39000005</v>
          </cell>
          <cell r="J8">
            <v>235247934.9900001</v>
          </cell>
          <cell r="K8">
            <v>352359106.92999947</v>
          </cell>
          <cell r="L8">
            <v>523884573.94999987</v>
          </cell>
          <cell r="M8">
            <v>556639653.8299998</v>
          </cell>
          <cell r="N8">
            <v>700199279.54000044</v>
          </cell>
          <cell r="O8">
            <v>1416013848.5299995</v>
          </cell>
          <cell r="P8">
            <v>294241037.05999941</v>
          </cell>
          <cell r="Q8">
            <v>4844237821.119998</v>
          </cell>
          <cell r="R8">
            <v>0.13678009285397333</v>
          </cell>
        </row>
        <row r="9">
          <cell r="C9">
            <v>78562990.999999985</v>
          </cell>
          <cell r="D9">
            <v>56152318.299999945</v>
          </cell>
          <cell r="E9">
            <v>79658828.319999978</v>
          </cell>
          <cell r="F9">
            <v>91025040.740000024</v>
          </cell>
          <cell r="G9">
            <v>117946147.3</v>
          </cell>
          <cell r="H9">
            <v>145843249.32999977</v>
          </cell>
          <cell r="I9">
            <v>196256004.39000005</v>
          </cell>
          <cell r="J9">
            <v>235038683.82000011</v>
          </cell>
          <cell r="K9">
            <v>352150462.94999945</v>
          </cell>
          <cell r="L9">
            <v>522244051.64999992</v>
          </cell>
          <cell r="M9">
            <v>554738096.46999991</v>
          </cell>
          <cell r="N9">
            <v>699032786.04000044</v>
          </cell>
          <cell r="O9">
            <v>1413986633.0399995</v>
          </cell>
          <cell r="P9">
            <v>293907044.9999994</v>
          </cell>
          <cell r="Q9">
            <v>4836542338.3499975</v>
          </cell>
          <cell r="R9">
            <v>0.99841141515875842</v>
          </cell>
        </row>
        <row r="10">
          <cell r="C10">
            <v>0</v>
          </cell>
          <cell r="D10">
            <v>0</v>
          </cell>
          <cell r="E10">
            <v>63360.63</v>
          </cell>
          <cell r="F10">
            <v>0</v>
          </cell>
          <cell r="G10">
            <v>0</v>
          </cell>
          <cell r="H10">
            <v>0</v>
          </cell>
          <cell r="I10">
            <v>0</v>
          </cell>
          <cell r="J10">
            <v>209251.17</v>
          </cell>
          <cell r="K10">
            <v>208643.98</v>
          </cell>
          <cell r="L10">
            <v>1446524.52</v>
          </cell>
          <cell r="M10">
            <v>1263326.0499999998</v>
          </cell>
          <cell r="N10">
            <v>869804.62000000011</v>
          </cell>
          <cell r="O10">
            <v>1226839.92</v>
          </cell>
          <cell r="P10">
            <v>0</v>
          </cell>
          <cell r="Q10">
            <v>5287750.8899999997</v>
          </cell>
          <cell r="R10">
            <v>1.0915547677998725E-3</v>
          </cell>
        </row>
        <row r="11">
          <cell r="C11">
            <v>37497.879999999997</v>
          </cell>
          <cell r="D11">
            <v>0</v>
          </cell>
          <cell r="E11">
            <v>0</v>
          </cell>
          <cell r="F11">
            <v>106948.4</v>
          </cell>
          <cell r="G11">
            <v>0</v>
          </cell>
          <cell r="H11">
            <v>0</v>
          </cell>
          <cell r="I11">
            <v>0</v>
          </cell>
          <cell r="J11">
            <v>0</v>
          </cell>
          <cell r="K11">
            <v>0</v>
          </cell>
          <cell r="L11">
            <v>193997.78</v>
          </cell>
          <cell r="M11">
            <v>638231.30999999994</v>
          </cell>
          <cell r="N11">
            <v>296688.88</v>
          </cell>
          <cell r="O11">
            <v>438219.83</v>
          </cell>
          <cell r="P11">
            <v>333992.06</v>
          </cell>
          <cell r="Q11">
            <v>2045576.1400000001</v>
          </cell>
          <cell r="R11">
            <v>4.2226996599581862E-4</v>
          </cell>
        </row>
        <row r="12">
          <cell r="C12">
            <v>0</v>
          </cell>
          <cell r="D12">
            <v>0</v>
          </cell>
          <cell r="E12">
            <v>0</v>
          </cell>
          <cell r="F12">
            <v>0</v>
          </cell>
          <cell r="G12">
            <v>0</v>
          </cell>
          <cell r="H12">
            <v>0</v>
          </cell>
          <cell r="I12">
            <v>0</v>
          </cell>
          <cell r="J12">
            <v>0</v>
          </cell>
          <cell r="K12">
            <v>0</v>
          </cell>
          <cell r="L12">
            <v>0</v>
          </cell>
          <cell r="M12">
            <v>0</v>
          </cell>
          <cell r="N12">
            <v>0</v>
          </cell>
          <cell r="O12">
            <v>362155.74</v>
          </cell>
          <cell r="P12">
            <v>0</v>
          </cell>
          <cell r="Q12">
            <v>362155.74</v>
          </cell>
          <cell r="R12">
            <v>7.4760107445812565E-5</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row>
        <row r="14">
          <cell r="C14">
            <v>329033639.73999941</v>
          </cell>
          <cell r="D14">
            <v>248911841.36000055</v>
          </cell>
          <cell r="E14">
            <v>297405733.8599999</v>
          </cell>
          <cell r="F14">
            <v>407726370.03000069</v>
          </cell>
          <cell r="G14">
            <v>503858759.4799996</v>
          </cell>
          <cell r="H14">
            <v>673907776.57999909</v>
          </cell>
          <cell r="I14">
            <v>684276229.24999976</v>
          </cell>
          <cell r="J14">
            <v>673577775.58000004</v>
          </cell>
          <cell r="K14">
            <v>695477434.29000044</v>
          </cell>
          <cell r="L14">
            <v>546329672.65999961</v>
          </cell>
          <cell r="M14">
            <v>446528652.88000017</v>
          </cell>
          <cell r="N14">
            <v>323150550.73999995</v>
          </cell>
          <cell r="O14">
            <v>249803191.24000016</v>
          </cell>
          <cell r="P14">
            <v>111427910.03000005</v>
          </cell>
          <cell r="Q14">
            <v>6191415537.7199984</v>
          </cell>
          <cell r="R14">
            <v>0.17481850053990086</v>
          </cell>
        </row>
        <row r="15">
          <cell r="C15">
            <v>328961590.01999938</v>
          </cell>
          <cell r="D15">
            <v>248911841.36000055</v>
          </cell>
          <cell r="E15">
            <v>297405733.8599999</v>
          </cell>
          <cell r="F15">
            <v>407488899.01000071</v>
          </cell>
          <cell r="G15">
            <v>502991000.49999958</v>
          </cell>
          <cell r="H15">
            <v>672357703.27999914</v>
          </cell>
          <cell r="I15">
            <v>684037905.53999972</v>
          </cell>
          <cell r="J15">
            <v>673110714.87000012</v>
          </cell>
          <cell r="K15">
            <v>694539632.28000033</v>
          </cell>
          <cell r="L15">
            <v>545101494.76999962</v>
          </cell>
          <cell r="M15">
            <v>446528652.88000017</v>
          </cell>
          <cell r="N15">
            <v>323150550.73999995</v>
          </cell>
          <cell r="O15">
            <v>249803191.24000016</v>
          </cell>
          <cell r="P15">
            <v>111427910.03000005</v>
          </cell>
          <cell r="Q15">
            <v>6185816820.3799982</v>
          </cell>
          <cell r="R15">
            <v>0.99909572902902555</v>
          </cell>
        </row>
        <row r="16">
          <cell r="C16">
            <v>72049.72</v>
          </cell>
          <cell r="D16">
            <v>0</v>
          </cell>
          <cell r="E16">
            <v>0</v>
          </cell>
          <cell r="F16">
            <v>237471.02</v>
          </cell>
          <cell r="G16">
            <v>867758.98</v>
          </cell>
          <cell r="H16">
            <v>1550073.3</v>
          </cell>
          <cell r="I16">
            <v>238323.71</v>
          </cell>
          <cell r="J16">
            <v>304674.92</v>
          </cell>
          <cell r="K16">
            <v>298448.69</v>
          </cell>
          <cell r="L16">
            <v>986875.84000000008</v>
          </cell>
          <cell r="M16">
            <v>0</v>
          </cell>
          <cell r="N16">
            <v>0</v>
          </cell>
          <cell r="O16">
            <v>0</v>
          </cell>
          <cell r="P16">
            <v>0</v>
          </cell>
          <cell r="Q16">
            <v>4555676.18</v>
          </cell>
          <cell r="R16">
            <v>7.3580526977157744E-4</v>
          </cell>
        </row>
        <row r="17">
          <cell r="C17">
            <v>0</v>
          </cell>
          <cell r="D17">
            <v>0</v>
          </cell>
          <cell r="E17">
            <v>0</v>
          </cell>
          <cell r="F17">
            <v>0</v>
          </cell>
          <cell r="G17">
            <v>0</v>
          </cell>
          <cell r="H17">
            <v>0</v>
          </cell>
          <cell r="I17">
            <v>0</v>
          </cell>
          <cell r="J17">
            <v>162385.79</v>
          </cell>
          <cell r="K17">
            <v>0</v>
          </cell>
          <cell r="L17">
            <v>241302.05</v>
          </cell>
          <cell r="M17">
            <v>0</v>
          </cell>
          <cell r="N17">
            <v>0</v>
          </cell>
          <cell r="O17">
            <v>0</v>
          </cell>
          <cell r="P17">
            <v>0</v>
          </cell>
          <cell r="Q17">
            <v>403687.83999999997</v>
          </cell>
          <cell r="R17">
            <v>6.5201218936220662E-5</v>
          </cell>
        </row>
        <row r="18">
          <cell r="C18">
            <v>0</v>
          </cell>
          <cell r="D18">
            <v>0</v>
          </cell>
          <cell r="E18">
            <v>0</v>
          </cell>
          <cell r="F18">
            <v>0</v>
          </cell>
          <cell r="G18">
            <v>0</v>
          </cell>
          <cell r="H18">
            <v>0</v>
          </cell>
          <cell r="I18">
            <v>0</v>
          </cell>
          <cell r="J18">
            <v>0</v>
          </cell>
          <cell r="K18">
            <v>639353.32000000007</v>
          </cell>
          <cell r="L18">
            <v>0</v>
          </cell>
          <cell r="M18">
            <v>0</v>
          </cell>
          <cell r="N18">
            <v>0</v>
          </cell>
          <cell r="O18">
            <v>0</v>
          </cell>
          <cell r="P18">
            <v>0</v>
          </cell>
          <cell r="Q18">
            <v>639353.32000000007</v>
          </cell>
          <cell r="R18">
            <v>1.3198223200614463E-4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row>
        <row r="20">
          <cell r="C20">
            <v>8589095.2900000028</v>
          </cell>
          <cell r="D20">
            <v>7356009.1100000003</v>
          </cell>
          <cell r="E20">
            <v>9201375.8299999963</v>
          </cell>
          <cell r="F20">
            <v>11689158.679999998</v>
          </cell>
          <cell r="G20">
            <v>15461509.400000006</v>
          </cell>
          <cell r="H20">
            <v>21546716.580000013</v>
          </cell>
          <cell r="I20">
            <v>27957240.739999983</v>
          </cell>
          <cell r="J20">
            <v>37239273.709999971</v>
          </cell>
          <cell r="K20">
            <v>43122075.890000008</v>
          </cell>
          <cell r="L20">
            <v>57631124.069999963</v>
          </cell>
          <cell r="M20">
            <v>59393600.470000036</v>
          </cell>
          <cell r="N20">
            <v>72485680.999999955</v>
          </cell>
          <cell r="O20">
            <v>85664010.60999997</v>
          </cell>
          <cell r="P20">
            <v>7943257.1900000032</v>
          </cell>
          <cell r="Q20">
            <v>465280128.56999981</v>
          </cell>
          <cell r="R20">
            <v>1.313747622204875E-2</v>
          </cell>
        </row>
        <row r="21">
          <cell r="C21">
            <v>8589095.2900000028</v>
          </cell>
          <cell r="D21">
            <v>7356009.1100000003</v>
          </cell>
          <cell r="E21">
            <v>9201375.8299999963</v>
          </cell>
          <cell r="F21">
            <v>11689158.679999998</v>
          </cell>
          <cell r="G21">
            <v>15311611.870000007</v>
          </cell>
          <cell r="H21">
            <v>21546716.580000013</v>
          </cell>
          <cell r="I21">
            <v>27957240.739999983</v>
          </cell>
          <cell r="J21">
            <v>37239273.709999971</v>
          </cell>
          <cell r="K21">
            <v>42921803.870000005</v>
          </cell>
          <cell r="L21">
            <v>57451204.019999966</v>
          </cell>
          <cell r="M21">
            <v>59273309.050000034</v>
          </cell>
          <cell r="N21">
            <v>72485680.999999955</v>
          </cell>
          <cell r="O21">
            <v>85664010.60999997</v>
          </cell>
          <cell r="P21">
            <v>7943257.1900000032</v>
          </cell>
          <cell r="Q21">
            <v>464629747.54999983</v>
          </cell>
          <cell r="R21">
            <v>0.9986021732284186</v>
          </cell>
        </row>
        <row r="22">
          <cell r="C22">
            <v>0</v>
          </cell>
          <cell r="D22">
            <v>0</v>
          </cell>
          <cell r="E22">
            <v>0</v>
          </cell>
          <cell r="F22">
            <v>0</v>
          </cell>
          <cell r="G22">
            <v>0</v>
          </cell>
          <cell r="H22">
            <v>0</v>
          </cell>
          <cell r="I22">
            <v>0</v>
          </cell>
          <cell r="J22">
            <v>0</v>
          </cell>
          <cell r="K22">
            <v>200272.02</v>
          </cell>
          <cell r="L22">
            <v>179920.05</v>
          </cell>
          <cell r="M22">
            <v>120291.42</v>
          </cell>
          <cell r="N22">
            <v>0</v>
          </cell>
          <cell r="O22">
            <v>0</v>
          </cell>
          <cell r="P22">
            <v>0</v>
          </cell>
          <cell r="Q22">
            <v>500483.48999999993</v>
          </cell>
          <cell r="R22">
            <v>1.0756605736380678E-3</v>
          </cell>
        </row>
        <row r="23">
          <cell r="C23">
            <v>0</v>
          </cell>
          <cell r="D23">
            <v>0</v>
          </cell>
          <cell r="E23">
            <v>0</v>
          </cell>
          <cell r="F23">
            <v>0</v>
          </cell>
          <cell r="G23">
            <v>149897.53</v>
          </cell>
          <cell r="H23">
            <v>0</v>
          </cell>
          <cell r="I23">
            <v>0</v>
          </cell>
          <cell r="J23">
            <v>0</v>
          </cell>
          <cell r="K23">
            <v>0</v>
          </cell>
          <cell r="L23">
            <v>0</v>
          </cell>
          <cell r="M23">
            <v>0</v>
          </cell>
          <cell r="N23">
            <v>0</v>
          </cell>
          <cell r="O23">
            <v>0</v>
          </cell>
          <cell r="P23">
            <v>0</v>
          </cell>
          <cell r="Q23">
            <v>149897.53</v>
          </cell>
          <cell r="R23">
            <v>3.2216619794337169E-4</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C26">
            <v>10143862.809999999</v>
          </cell>
          <cell r="D26">
            <v>7693645.4499999983</v>
          </cell>
          <cell r="E26">
            <v>11664046.319999998</v>
          </cell>
          <cell r="F26">
            <v>12450797.079999996</v>
          </cell>
          <cell r="G26">
            <v>16944496.830000006</v>
          </cell>
          <cell r="H26">
            <v>26904107.00999999</v>
          </cell>
          <cell r="I26">
            <v>40633686.269999966</v>
          </cell>
          <cell r="J26">
            <v>65910103.05999995</v>
          </cell>
          <cell r="K26">
            <v>86380288.090000018</v>
          </cell>
          <cell r="L26">
            <v>89204286.23999998</v>
          </cell>
          <cell r="M26">
            <v>57496959.94000002</v>
          </cell>
          <cell r="N26">
            <v>25703843.559999991</v>
          </cell>
          <cell r="O26">
            <v>17372195.290000003</v>
          </cell>
          <cell r="P26">
            <v>434645</v>
          </cell>
          <cell r="Q26">
            <v>468936962.94999993</v>
          </cell>
          <cell r="R26">
            <v>1.3240729234084474E-2</v>
          </cell>
        </row>
        <row r="27">
          <cell r="C27">
            <v>10143862.809999999</v>
          </cell>
          <cell r="D27">
            <v>7693645.4499999983</v>
          </cell>
          <cell r="E27">
            <v>11664046.319999998</v>
          </cell>
          <cell r="F27">
            <v>12450797.079999996</v>
          </cell>
          <cell r="G27">
            <v>16944496.830000006</v>
          </cell>
          <cell r="H27">
            <v>26871396.00999999</v>
          </cell>
          <cell r="I27">
            <v>40541085.289999969</v>
          </cell>
          <cell r="J27">
            <v>65910103.05999995</v>
          </cell>
          <cell r="K27">
            <v>85996656.230000019</v>
          </cell>
          <cell r="L27">
            <v>88690029.48999998</v>
          </cell>
          <cell r="M27">
            <v>57496959.94000002</v>
          </cell>
          <cell r="N27">
            <v>25703843.559999991</v>
          </cell>
          <cell r="O27">
            <v>17372195.290000003</v>
          </cell>
          <cell r="P27">
            <v>434645</v>
          </cell>
          <cell r="Q27">
            <v>467913762.35999995</v>
          </cell>
          <cell r="R27">
            <v>0.99781804235784022</v>
          </cell>
        </row>
        <row r="28">
          <cell r="C28">
            <v>0</v>
          </cell>
          <cell r="D28">
            <v>0</v>
          </cell>
          <cell r="E28">
            <v>0</v>
          </cell>
          <cell r="F28">
            <v>0</v>
          </cell>
          <cell r="G28">
            <v>0</v>
          </cell>
          <cell r="H28">
            <v>32711</v>
          </cell>
          <cell r="I28">
            <v>92600.98</v>
          </cell>
          <cell r="J28">
            <v>0</v>
          </cell>
          <cell r="K28">
            <v>383631.86</v>
          </cell>
          <cell r="L28">
            <v>450764.99</v>
          </cell>
          <cell r="M28">
            <v>0</v>
          </cell>
          <cell r="N28">
            <v>0</v>
          </cell>
          <cell r="O28">
            <v>0</v>
          </cell>
          <cell r="P28">
            <v>0</v>
          </cell>
          <cell r="Q28">
            <v>959708.83</v>
          </cell>
          <cell r="R28">
            <v>2.0465625570708708E-3</v>
          </cell>
        </row>
        <row r="29">
          <cell r="C29">
            <v>0</v>
          </cell>
          <cell r="D29">
            <v>0</v>
          </cell>
          <cell r="E29">
            <v>0</v>
          </cell>
          <cell r="F29">
            <v>0</v>
          </cell>
          <cell r="G29">
            <v>0</v>
          </cell>
          <cell r="H29">
            <v>0</v>
          </cell>
          <cell r="I29">
            <v>0</v>
          </cell>
          <cell r="J29">
            <v>0</v>
          </cell>
          <cell r="K29">
            <v>0</v>
          </cell>
          <cell r="L29">
            <v>63491.76</v>
          </cell>
          <cell r="M29">
            <v>0</v>
          </cell>
          <cell r="N29">
            <v>0</v>
          </cell>
          <cell r="O29">
            <v>0</v>
          </cell>
          <cell r="P29">
            <v>0</v>
          </cell>
          <cell r="Q29">
            <v>63491.76</v>
          </cell>
          <cell r="R29">
            <v>1.3539508508901603E-4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C32">
            <v>11542199.569999998</v>
          </cell>
          <cell r="D32">
            <v>7732337.6499999994</v>
          </cell>
          <cell r="E32">
            <v>12529318.139999999</v>
          </cell>
          <cell r="F32">
            <v>15798316.429999996</v>
          </cell>
          <cell r="G32">
            <v>23560861.209999993</v>
          </cell>
          <cell r="H32">
            <v>40261910.000000015</v>
          </cell>
          <cell r="I32">
            <v>52557823.400000036</v>
          </cell>
          <cell r="J32">
            <v>86532269.829999954</v>
          </cell>
          <cell r="K32">
            <v>111730658.24999994</v>
          </cell>
          <cell r="L32">
            <v>146293535.6500001</v>
          </cell>
          <cell r="M32">
            <v>82096378.079999998</v>
          </cell>
          <cell r="N32">
            <v>44336336.930000007</v>
          </cell>
          <cell r="O32">
            <v>31829435.780000009</v>
          </cell>
          <cell r="P32">
            <v>3135788.4999999995</v>
          </cell>
          <cell r="Q32">
            <v>669937169.42000008</v>
          </cell>
          <cell r="R32">
            <v>1.8916096117347448E-2</v>
          </cell>
        </row>
        <row r="33">
          <cell r="C33">
            <v>11542199.569999998</v>
          </cell>
          <cell r="D33">
            <v>7732337.6499999994</v>
          </cell>
          <cell r="E33">
            <v>12529318.139999999</v>
          </cell>
          <cell r="F33">
            <v>15798316.429999996</v>
          </cell>
          <cell r="G33">
            <v>23560861.209999993</v>
          </cell>
          <cell r="H33">
            <v>40261910.000000015</v>
          </cell>
          <cell r="I33">
            <v>52557823.400000036</v>
          </cell>
          <cell r="J33">
            <v>85984978.309999958</v>
          </cell>
          <cell r="K33">
            <v>111192233.22999994</v>
          </cell>
          <cell r="L33">
            <v>146293535.6500001</v>
          </cell>
          <cell r="M33">
            <v>82096378.079999998</v>
          </cell>
          <cell r="N33">
            <v>44336336.930000007</v>
          </cell>
          <cell r="O33">
            <v>31829435.780000009</v>
          </cell>
          <cell r="P33">
            <v>3135788.4999999995</v>
          </cell>
          <cell r="Q33">
            <v>668851452.88000011</v>
          </cell>
          <cell r="R33">
            <v>0.99837937557496637</v>
          </cell>
        </row>
        <row r="34">
          <cell r="C34">
            <v>0</v>
          </cell>
          <cell r="D34">
            <v>0</v>
          </cell>
          <cell r="E34">
            <v>0</v>
          </cell>
          <cell r="F34">
            <v>0</v>
          </cell>
          <cell r="G34">
            <v>0</v>
          </cell>
          <cell r="H34">
            <v>0</v>
          </cell>
          <cell r="I34">
            <v>0</v>
          </cell>
          <cell r="J34">
            <v>547291.52</v>
          </cell>
          <cell r="K34">
            <v>479641.63</v>
          </cell>
          <cell r="L34">
            <v>0</v>
          </cell>
          <cell r="M34">
            <v>0</v>
          </cell>
          <cell r="N34">
            <v>0</v>
          </cell>
          <cell r="O34">
            <v>0</v>
          </cell>
          <cell r="P34">
            <v>0</v>
          </cell>
          <cell r="Q34">
            <v>1026933.15</v>
          </cell>
          <cell r="R34">
            <v>1.5328797936216469E-3</v>
          </cell>
        </row>
        <row r="35">
          <cell r="C35">
            <v>0</v>
          </cell>
          <cell r="D35">
            <v>0</v>
          </cell>
          <cell r="E35">
            <v>0</v>
          </cell>
          <cell r="F35">
            <v>0</v>
          </cell>
          <cell r="G35">
            <v>0</v>
          </cell>
          <cell r="H35">
            <v>0</v>
          </cell>
          <cell r="I35">
            <v>0</v>
          </cell>
          <cell r="J35">
            <v>0</v>
          </cell>
          <cell r="K35">
            <v>58783.39</v>
          </cell>
          <cell r="L35">
            <v>0</v>
          </cell>
          <cell r="M35">
            <v>0</v>
          </cell>
          <cell r="N35">
            <v>0</v>
          </cell>
          <cell r="O35">
            <v>0</v>
          </cell>
          <cell r="P35">
            <v>0</v>
          </cell>
          <cell r="Q35">
            <v>58783.39</v>
          </cell>
          <cell r="R35">
            <v>8.7744631412064918E-5</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C38">
            <v>566837.27</v>
          </cell>
          <cell r="D38">
            <v>0</v>
          </cell>
          <cell r="E38">
            <v>250007.65000000002</v>
          </cell>
          <cell r="F38">
            <v>296483.82</v>
          </cell>
          <cell r="G38">
            <v>384097.69</v>
          </cell>
          <cell r="H38">
            <v>0</v>
          </cell>
          <cell r="I38">
            <v>1255455.26</v>
          </cell>
          <cell r="J38">
            <v>854375.45</v>
          </cell>
          <cell r="K38">
            <v>1884867.93</v>
          </cell>
          <cell r="L38">
            <v>2277456.86</v>
          </cell>
          <cell r="M38">
            <v>1717420.7499999998</v>
          </cell>
          <cell r="N38">
            <v>798666.34000000008</v>
          </cell>
          <cell r="O38">
            <v>148586.47999999998</v>
          </cell>
          <cell r="P38">
            <v>0</v>
          </cell>
          <cell r="Q38">
            <v>10434255.5</v>
          </cell>
          <cell r="R38">
            <v>2.946177476939211E-4</v>
          </cell>
        </row>
        <row r="39">
          <cell r="C39">
            <v>566837.27</v>
          </cell>
          <cell r="D39">
            <v>0</v>
          </cell>
          <cell r="E39">
            <v>250007.65000000002</v>
          </cell>
          <cell r="F39">
            <v>296483.82</v>
          </cell>
          <cell r="G39">
            <v>384097.69</v>
          </cell>
          <cell r="H39">
            <v>0</v>
          </cell>
          <cell r="I39">
            <v>1255455.26</v>
          </cell>
          <cell r="J39">
            <v>854375.45</v>
          </cell>
          <cell r="K39">
            <v>1884867.93</v>
          </cell>
          <cell r="L39">
            <v>2277456.86</v>
          </cell>
          <cell r="M39">
            <v>1717420.7499999998</v>
          </cell>
          <cell r="N39">
            <v>798666.34000000008</v>
          </cell>
          <cell r="O39">
            <v>148586.47999999998</v>
          </cell>
          <cell r="P39">
            <v>0</v>
          </cell>
          <cell r="Q39">
            <v>10434255.5</v>
          </cell>
          <cell r="R39">
            <v>1</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C44">
            <v>20958034.169999983</v>
          </cell>
          <cell r="D44">
            <v>15977644.729999995</v>
          </cell>
          <cell r="E44">
            <v>19016056.28000002</v>
          </cell>
          <cell r="F44">
            <v>27101462.440000005</v>
          </cell>
          <cell r="G44">
            <v>32789153.370000023</v>
          </cell>
          <cell r="H44">
            <v>46626946.699999936</v>
          </cell>
          <cell r="I44">
            <v>65911123.31999997</v>
          </cell>
          <cell r="J44">
            <v>105329629.71999992</v>
          </cell>
          <cell r="K44">
            <v>131735094.95000002</v>
          </cell>
          <cell r="L44">
            <v>178954917.22999972</v>
          </cell>
          <cell r="M44">
            <v>105368200.96000001</v>
          </cell>
          <cell r="N44">
            <v>70055064.380000025</v>
          </cell>
          <cell r="O44">
            <v>50506384.160000004</v>
          </cell>
          <cell r="P44">
            <v>3641483.09</v>
          </cell>
          <cell r="Q44">
            <v>873971195.49999952</v>
          </cell>
          <cell r="R44">
            <v>2.4677124799902923E-2</v>
          </cell>
        </row>
        <row r="45">
          <cell r="C45">
            <v>20958034.169999983</v>
          </cell>
          <cell r="D45">
            <v>15903863.809999995</v>
          </cell>
          <cell r="E45">
            <v>19016056.28000002</v>
          </cell>
          <cell r="F45">
            <v>27101462.440000005</v>
          </cell>
          <cell r="G45">
            <v>32789153.370000023</v>
          </cell>
          <cell r="H45">
            <v>46561237.129999936</v>
          </cell>
          <cell r="I45">
            <v>65911123.31999997</v>
          </cell>
          <cell r="J45">
            <v>104962776.94999993</v>
          </cell>
          <cell r="K45">
            <v>131572023.68000002</v>
          </cell>
          <cell r="L45">
            <v>178954917.22999972</v>
          </cell>
          <cell r="M45">
            <v>105368200.96000001</v>
          </cell>
          <cell r="N45">
            <v>70055064.380000025</v>
          </cell>
          <cell r="O45">
            <v>50506384.160000004</v>
          </cell>
          <cell r="P45">
            <v>3641483.09</v>
          </cell>
          <cell r="Q45">
            <v>873301780.96999955</v>
          </cell>
          <cell r="R45">
            <v>0.99923405424177969</v>
          </cell>
        </row>
        <row r="46">
          <cell r="C46">
            <v>0</v>
          </cell>
          <cell r="D46">
            <v>0</v>
          </cell>
          <cell r="E46">
            <v>0</v>
          </cell>
          <cell r="F46">
            <v>0</v>
          </cell>
          <cell r="G46">
            <v>0</v>
          </cell>
          <cell r="H46">
            <v>65709.570000000007</v>
          </cell>
          <cell r="I46">
            <v>0</v>
          </cell>
          <cell r="J46">
            <v>366852.77</v>
          </cell>
          <cell r="K46">
            <v>163071.26999999999</v>
          </cell>
          <cell r="L46">
            <v>0</v>
          </cell>
          <cell r="M46">
            <v>0</v>
          </cell>
          <cell r="N46">
            <v>0</v>
          </cell>
          <cell r="O46">
            <v>0</v>
          </cell>
          <cell r="P46">
            <v>0</v>
          </cell>
          <cell r="Q46">
            <v>595633.61</v>
          </cell>
          <cell r="R46">
            <v>6.8152544736813385E-4</v>
          </cell>
        </row>
        <row r="47">
          <cell r="C47">
            <v>0</v>
          </cell>
          <cell r="D47">
            <v>73780.92</v>
          </cell>
          <cell r="E47">
            <v>0</v>
          </cell>
          <cell r="F47">
            <v>0</v>
          </cell>
          <cell r="G47">
            <v>0</v>
          </cell>
          <cell r="H47">
            <v>0</v>
          </cell>
          <cell r="I47">
            <v>0</v>
          </cell>
          <cell r="J47">
            <v>0</v>
          </cell>
          <cell r="K47">
            <v>0</v>
          </cell>
          <cell r="L47">
            <v>0</v>
          </cell>
          <cell r="M47">
            <v>0</v>
          </cell>
          <cell r="N47">
            <v>0</v>
          </cell>
          <cell r="O47">
            <v>0</v>
          </cell>
          <cell r="P47">
            <v>0</v>
          </cell>
          <cell r="Q47">
            <v>73780.92</v>
          </cell>
          <cell r="R47">
            <v>8.4420310852224232E-5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C56">
            <v>834391859.21999824</v>
          </cell>
          <cell r="D56">
            <v>596070248.5000006</v>
          </cell>
          <cell r="E56">
            <v>856625091.89999986</v>
          </cell>
          <cell r="F56">
            <v>1126264235.6100001</v>
          </cell>
          <cell r="G56">
            <v>1478267273.2400024</v>
          </cell>
          <cell r="H56">
            <v>1840171247.4099994</v>
          </cell>
          <cell r="I56">
            <v>1860849635.9200122</v>
          </cell>
          <cell r="J56">
            <v>1861405717.26</v>
          </cell>
          <cell r="K56">
            <v>2068649230.2300005</v>
          </cell>
          <cell r="L56">
            <v>2144405372.7700086</v>
          </cell>
          <cell r="M56">
            <v>1657505006.8299983</v>
          </cell>
          <cell r="N56">
            <v>1114605789.829998</v>
          </cell>
          <cell r="O56">
            <v>432350154.96000016</v>
          </cell>
          <cell r="P56">
            <v>19456134.669999994</v>
          </cell>
          <cell r="Q56">
            <v>17891016998.350018</v>
          </cell>
          <cell r="R56">
            <v>0.50516408497065646</v>
          </cell>
        </row>
        <row r="57">
          <cell r="C57">
            <v>834338891.8899982</v>
          </cell>
          <cell r="D57">
            <v>595104520.43000054</v>
          </cell>
          <cell r="E57">
            <v>856545729.30999982</v>
          </cell>
          <cell r="F57">
            <v>1124040793.8300002</v>
          </cell>
          <cell r="G57">
            <v>1476926158.7600026</v>
          </cell>
          <cell r="H57">
            <v>1838966688.1999993</v>
          </cell>
          <cell r="I57">
            <v>1859251832.9800122</v>
          </cell>
          <cell r="J57">
            <v>1860101009.1500001</v>
          </cell>
          <cell r="K57">
            <v>2067482558.7800004</v>
          </cell>
          <cell r="L57">
            <v>2143564171.0500085</v>
          </cell>
          <cell r="M57">
            <v>1656388623.5799983</v>
          </cell>
          <cell r="N57">
            <v>1113090530.1599979</v>
          </cell>
          <cell r="O57">
            <v>432350154.96000016</v>
          </cell>
          <cell r="P57">
            <v>19456134.669999994</v>
          </cell>
          <cell r="Q57">
            <v>17877607797.750015</v>
          </cell>
          <cell r="R57">
            <v>0.99925050651948744</v>
          </cell>
        </row>
        <row r="58">
          <cell r="C58">
            <v>52967.33</v>
          </cell>
          <cell r="D58">
            <v>830483.99</v>
          </cell>
          <cell r="E58">
            <v>79362.59</v>
          </cell>
          <cell r="F58">
            <v>1523991.86</v>
          </cell>
          <cell r="G58">
            <v>411033.37</v>
          </cell>
          <cell r="H58">
            <v>1204559.21</v>
          </cell>
          <cell r="I58">
            <v>1463001.81</v>
          </cell>
          <cell r="J58">
            <v>1230877.57</v>
          </cell>
          <cell r="K58">
            <v>345800.73</v>
          </cell>
          <cell r="L58">
            <v>777851.33000000007</v>
          </cell>
          <cell r="M58">
            <v>938329.78999999992</v>
          </cell>
          <cell r="N58">
            <v>576525.23</v>
          </cell>
          <cell r="O58">
            <v>0</v>
          </cell>
          <cell r="P58">
            <v>0</v>
          </cell>
          <cell r="Q58">
            <v>9434784.8100000005</v>
          </cell>
          <cell r="R58">
            <v>5.2734759633117081E-4</v>
          </cell>
        </row>
        <row r="59">
          <cell r="C59">
            <v>0</v>
          </cell>
          <cell r="D59">
            <v>135244.07999999999</v>
          </cell>
          <cell r="E59">
            <v>0</v>
          </cell>
          <cell r="F59">
            <v>699449.92</v>
          </cell>
          <cell r="G59">
            <v>930081.10999999987</v>
          </cell>
          <cell r="H59">
            <v>0</v>
          </cell>
          <cell r="I59">
            <v>134801.13</v>
          </cell>
          <cell r="J59">
            <v>73830.539999999994</v>
          </cell>
          <cell r="K59">
            <v>820870.72</v>
          </cell>
          <cell r="L59">
            <v>63350.39</v>
          </cell>
          <cell r="M59">
            <v>178053.46</v>
          </cell>
          <cell r="N59">
            <v>938734.44</v>
          </cell>
          <cell r="O59">
            <v>0</v>
          </cell>
          <cell r="P59">
            <v>0</v>
          </cell>
          <cell r="Q59">
            <v>3974415.79</v>
          </cell>
          <cell r="R59">
            <v>2.221458841812367E-4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C62">
            <v>2784357.4100000006</v>
          </cell>
          <cell r="D62">
            <v>2197258.3099999996</v>
          </cell>
          <cell r="E62">
            <v>1779734.4599999997</v>
          </cell>
          <cell r="F62">
            <v>3052248.6499999994</v>
          </cell>
          <cell r="G62">
            <v>3605651.5300000003</v>
          </cell>
          <cell r="H62">
            <v>5114708.75</v>
          </cell>
          <cell r="I62">
            <v>9910134.8300000001</v>
          </cell>
          <cell r="J62">
            <v>13336303.539999999</v>
          </cell>
          <cell r="K62">
            <v>22249003.869999994</v>
          </cell>
          <cell r="L62">
            <v>19553063.789999992</v>
          </cell>
          <cell r="M62">
            <v>9913132.9199999962</v>
          </cell>
          <cell r="N62">
            <v>6044727.5499999989</v>
          </cell>
          <cell r="O62">
            <v>2803562.8600000008</v>
          </cell>
          <cell r="P62">
            <v>0</v>
          </cell>
          <cell r="Q62">
            <v>102343888.46999998</v>
          </cell>
          <cell r="R62">
            <v>2.8897438740377078E-3</v>
          </cell>
        </row>
        <row r="63">
          <cell r="C63">
            <v>2784357.4100000006</v>
          </cell>
          <cell r="D63">
            <v>2197258.3099999996</v>
          </cell>
          <cell r="E63">
            <v>1779734.4599999997</v>
          </cell>
          <cell r="F63">
            <v>3052248.6499999994</v>
          </cell>
          <cell r="G63">
            <v>3605651.5300000003</v>
          </cell>
          <cell r="H63">
            <v>5114708.75</v>
          </cell>
          <cell r="I63">
            <v>9530982.5600000005</v>
          </cell>
          <cell r="J63">
            <v>13336303.539999999</v>
          </cell>
          <cell r="K63">
            <v>22249003.869999994</v>
          </cell>
          <cell r="L63">
            <v>19553063.789999992</v>
          </cell>
          <cell r="M63">
            <v>9913132.9199999962</v>
          </cell>
          <cell r="N63">
            <v>6044727.5499999989</v>
          </cell>
          <cell r="O63">
            <v>2803562.8600000008</v>
          </cell>
          <cell r="P63">
            <v>0</v>
          </cell>
          <cell r="Q63">
            <v>101964736.19999999</v>
          </cell>
          <cell r="R63">
            <v>0.99629531107652669</v>
          </cell>
        </row>
        <row r="64">
          <cell r="C64">
            <v>0</v>
          </cell>
          <cell r="D64">
            <v>0</v>
          </cell>
          <cell r="E64">
            <v>0</v>
          </cell>
          <cell r="F64">
            <v>0</v>
          </cell>
          <cell r="G64">
            <v>0</v>
          </cell>
          <cell r="H64">
            <v>0</v>
          </cell>
          <cell r="I64">
            <v>379152.27</v>
          </cell>
          <cell r="J64">
            <v>0</v>
          </cell>
          <cell r="K64">
            <v>0</v>
          </cell>
          <cell r="L64">
            <v>0</v>
          </cell>
          <cell r="M64">
            <v>0</v>
          </cell>
          <cell r="N64">
            <v>0</v>
          </cell>
          <cell r="O64">
            <v>0</v>
          </cell>
          <cell r="P64">
            <v>0</v>
          </cell>
          <cell r="Q64">
            <v>379152.27</v>
          </cell>
          <cell r="R64">
            <v>3.7046889234733419E-3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C68">
            <v>64171589.599999987</v>
          </cell>
          <cell r="D68">
            <v>46073641.379999995</v>
          </cell>
          <cell r="E68">
            <v>61082831.920000032</v>
          </cell>
          <cell r="F68">
            <v>79880884.259999946</v>
          </cell>
          <cell r="G68">
            <v>97032182.280000046</v>
          </cell>
          <cell r="H68">
            <v>129152745.82000004</v>
          </cell>
          <cell r="I68">
            <v>148450898.38999993</v>
          </cell>
          <cell r="J68">
            <v>200436377.79999974</v>
          </cell>
          <cell r="K68">
            <v>250016942.93000013</v>
          </cell>
          <cell r="L68">
            <v>308853500.38999993</v>
          </cell>
          <cell r="M68">
            <v>381826934.31000018</v>
          </cell>
          <cell r="N68">
            <v>471880045.79999948</v>
          </cell>
          <cell r="O68">
            <v>554196918.38000047</v>
          </cell>
          <cell r="P68">
            <v>38656776.890000008</v>
          </cell>
          <cell r="Q68">
            <v>2831712270.1499996</v>
          </cell>
          <cell r="R68">
            <v>7.9955171803952202E-2</v>
          </cell>
        </row>
        <row r="69">
          <cell r="C69">
            <v>64092408.019999988</v>
          </cell>
          <cell r="D69">
            <v>46073641.379999995</v>
          </cell>
          <cell r="E69">
            <v>61001892.450000033</v>
          </cell>
          <cell r="F69">
            <v>79880884.259999946</v>
          </cell>
          <cell r="G69">
            <v>96853826.680000052</v>
          </cell>
          <cell r="H69">
            <v>129152745.82000004</v>
          </cell>
          <cell r="I69">
            <v>148450898.38999993</v>
          </cell>
          <cell r="J69">
            <v>200436377.79999974</v>
          </cell>
          <cell r="K69">
            <v>249862450.40000013</v>
          </cell>
          <cell r="L69">
            <v>307830855.5399999</v>
          </cell>
          <cell r="M69">
            <v>380949834.76000017</v>
          </cell>
          <cell r="N69">
            <v>471537260.35999948</v>
          </cell>
          <cell r="O69">
            <v>553126142.97000039</v>
          </cell>
          <cell r="P69">
            <v>38656776.890000008</v>
          </cell>
          <cell r="Q69">
            <v>2827905995.7199998</v>
          </cell>
          <cell r="R69">
            <v>0.99865583997706153</v>
          </cell>
        </row>
        <row r="70">
          <cell r="C70">
            <v>0</v>
          </cell>
          <cell r="D70">
            <v>0</v>
          </cell>
          <cell r="E70">
            <v>80939.47</v>
          </cell>
          <cell r="F70">
            <v>0</v>
          </cell>
          <cell r="G70">
            <v>0</v>
          </cell>
          <cell r="H70">
            <v>0</v>
          </cell>
          <cell r="I70">
            <v>0</v>
          </cell>
          <cell r="J70">
            <v>0</v>
          </cell>
          <cell r="K70">
            <v>154492.53</v>
          </cell>
          <cell r="L70">
            <v>1022644.8500000001</v>
          </cell>
          <cell r="M70">
            <v>692282.25</v>
          </cell>
          <cell r="N70">
            <v>342785.44</v>
          </cell>
          <cell r="O70">
            <v>673341.84000000008</v>
          </cell>
          <cell r="P70">
            <v>0</v>
          </cell>
          <cell r="Q70">
            <v>2966486.38</v>
          </cell>
          <cell r="R70">
            <v>1.0475945636393563E-3</v>
          </cell>
        </row>
        <row r="71">
          <cell r="C71">
            <v>0</v>
          </cell>
          <cell r="D71">
            <v>0</v>
          </cell>
          <cell r="E71">
            <v>0</v>
          </cell>
          <cell r="F71">
            <v>0</v>
          </cell>
          <cell r="G71">
            <v>178355.6</v>
          </cell>
          <cell r="H71">
            <v>0</v>
          </cell>
          <cell r="I71">
            <v>0</v>
          </cell>
          <cell r="J71">
            <v>0</v>
          </cell>
          <cell r="K71">
            <v>0</v>
          </cell>
          <cell r="L71">
            <v>0</v>
          </cell>
          <cell r="M71">
            <v>184817.3</v>
          </cell>
          <cell r="N71">
            <v>0</v>
          </cell>
          <cell r="O71">
            <v>181853.32</v>
          </cell>
          <cell r="P71">
            <v>0</v>
          </cell>
          <cell r="Q71">
            <v>545026.22</v>
          </cell>
          <cell r="R71">
            <v>1.9247231639503019E-4</v>
          </cell>
        </row>
        <row r="72">
          <cell r="C72">
            <v>79181.58</v>
          </cell>
          <cell r="D72">
            <v>0</v>
          </cell>
          <cell r="E72">
            <v>0</v>
          </cell>
          <cell r="F72">
            <v>0</v>
          </cell>
          <cell r="G72">
            <v>0</v>
          </cell>
          <cell r="H72">
            <v>0</v>
          </cell>
          <cell r="I72">
            <v>0</v>
          </cell>
          <cell r="J72">
            <v>0</v>
          </cell>
          <cell r="K72">
            <v>0</v>
          </cell>
          <cell r="L72">
            <v>0</v>
          </cell>
          <cell r="M72">
            <v>0</v>
          </cell>
          <cell r="N72">
            <v>0</v>
          </cell>
          <cell r="O72">
            <v>215580.25</v>
          </cell>
          <cell r="P72">
            <v>0</v>
          </cell>
          <cell r="Q72">
            <v>294761.83</v>
          </cell>
          <cell r="R72">
            <v>6.0847927142406579E-5</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C74">
            <v>18909774.189999986</v>
          </cell>
          <cell r="D74">
            <v>12845758.670000002</v>
          </cell>
          <cell r="E74">
            <v>18182394.399999995</v>
          </cell>
          <cell r="F74">
            <v>24787622.370000001</v>
          </cell>
          <cell r="G74">
            <v>33980738.700000003</v>
          </cell>
          <cell r="H74">
            <v>51399661.110000022</v>
          </cell>
          <cell r="I74">
            <v>69241286.769999981</v>
          </cell>
          <cell r="J74">
            <v>127571644.30000007</v>
          </cell>
          <cell r="K74">
            <v>148625938.83999994</v>
          </cell>
          <cell r="L74">
            <v>228813471.89000016</v>
          </cell>
          <cell r="M74">
            <v>152634196.61000007</v>
          </cell>
          <cell r="N74">
            <v>71832525.389999956</v>
          </cell>
          <cell r="O74">
            <v>44076609.630000032</v>
          </cell>
          <cell r="P74">
            <v>1272745.1300000001</v>
          </cell>
          <cell r="Q74">
            <v>1004174368.0000004</v>
          </cell>
          <cell r="R74">
            <v>2.8353493029965274E-2</v>
          </cell>
        </row>
        <row r="75">
          <cell r="C75">
            <v>18824775.319999985</v>
          </cell>
          <cell r="D75">
            <v>12845758.670000002</v>
          </cell>
          <cell r="E75">
            <v>18182394.399999995</v>
          </cell>
          <cell r="F75">
            <v>24707002.310000002</v>
          </cell>
          <cell r="G75">
            <v>33911611.43</v>
          </cell>
          <cell r="H75">
            <v>51399661.110000022</v>
          </cell>
          <cell r="I75">
            <v>69241286.769999981</v>
          </cell>
          <cell r="J75">
            <v>127324269.05000007</v>
          </cell>
          <cell r="K75">
            <v>147586236.13999996</v>
          </cell>
          <cell r="L75">
            <v>228393259.01000017</v>
          </cell>
          <cell r="M75">
            <v>152243217.01000008</v>
          </cell>
          <cell r="N75">
            <v>71684529.229999959</v>
          </cell>
          <cell r="O75">
            <v>43731314.080000035</v>
          </cell>
          <cell r="P75">
            <v>1272745.1300000001</v>
          </cell>
          <cell r="Q75">
            <v>1001348059.6600003</v>
          </cell>
          <cell r="R75">
            <v>0.99718544066641623</v>
          </cell>
        </row>
        <row r="76">
          <cell r="C76">
            <v>0</v>
          </cell>
          <cell r="D76">
            <v>0</v>
          </cell>
          <cell r="E76">
            <v>0</v>
          </cell>
          <cell r="F76">
            <v>80620.06</v>
          </cell>
          <cell r="G76">
            <v>69127.27</v>
          </cell>
          <cell r="H76">
            <v>0</v>
          </cell>
          <cell r="I76">
            <v>0</v>
          </cell>
          <cell r="J76">
            <v>100511.25</v>
          </cell>
          <cell r="K76">
            <v>797087.72</v>
          </cell>
          <cell r="L76">
            <v>420212.88</v>
          </cell>
          <cell r="M76">
            <v>390979.6</v>
          </cell>
          <cell r="N76">
            <v>147996.16</v>
          </cell>
          <cell r="O76">
            <v>0</v>
          </cell>
          <cell r="P76">
            <v>0</v>
          </cell>
          <cell r="Q76">
            <v>2006534.9400000002</v>
          </cell>
          <cell r="R76">
            <v>1.9981937439773403E-3</v>
          </cell>
        </row>
        <row r="77">
          <cell r="C77">
            <v>84998.87</v>
          </cell>
          <cell r="D77">
            <v>0</v>
          </cell>
          <cell r="E77">
            <v>0</v>
          </cell>
          <cell r="F77">
            <v>0</v>
          </cell>
          <cell r="G77">
            <v>0</v>
          </cell>
          <cell r="H77">
            <v>0</v>
          </cell>
          <cell r="I77">
            <v>0</v>
          </cell>
          <cell r="J77">
            <v>146864</v>
          </cell>
          <cell r="K77">
            <v>242614.98</v>
          </cell>
          <cell r="L77">
            <v>0</v>
          </cell>
          <cell r="M77">
            <v>0</v>
          </cell>
          <cell r="N77">
            <v>0</v>
          </cell>
          <cell r="O77">
            <v>345295.55</v>
          </cell>
          <cell r="P77">
            <v>0</v>
          </cell>
          <cell r="Q77">
            <v>819773.39999999991</v>
          </cell>
          <cell r="R77">
            <v>8.1636558960644537E-4</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row>
        <row r="80">
          <cell r="C80">
            <v>2008261.26</v>
          </cell>
          <cell r="D80">
            <v>1502566.76</v>
          </cell>
          <cell r="E80">
            <v>2777271.7600000002</v>
          </cell>
          <cell r="F80">
            <v>2682516.0799999996</v>
          </cell>
          <cell r="G80">
            <v>2620089.7400000002</v>
          </cell>
          <cell r="H80">
            <v>5663015.0099999998</v>
          </cell>
          <cell r="I80">
            <v>7137071.0499999989</v>
          </cell>
          <cell r="J80">
            <v>7530781.4200000009</v>
          </cell>
          <cell r="K80">
            <v>11726790.720000001</v>
          </cell>
          <cell r="L80">
            <v>7875497.6999999983</v>
          </cell>
          <cell r="M80">
            <v>4933242.7699999996</v>
          </cell>
          <cell r="N80">
            <v>3545566</v>
          </cell>
          <cell r="O80">
            <v>2323908.3499999996</v>
          </cell>
          <cell r="P80">
            <v>461784.4</v>
          </cell>
          <cell r="Q80">
            <v>62788363.019999996</v>
          </cell>
          <cell r="R80">
            <v>1.772868806436711E-3</v>
          </cell>
        </row>
        <row r="81">
          <cell r="C81">
            <v>2008261.26</v>
          </cell>
          <cell r="D81">
            <v>1502566.76</v>
          </cell>
          <cell r="E81">
            <v>2777271.7600000002</v>
          </cell>
          <cell r="F81">
            <v>2682516.0799999996</v>
          </cell>
          <cell r="G81">
            <v>2620089.7400000002</v>
          </cell>
          <cell r="H81">
            <v>5663015.0099999998</v>
          </cell>
          <cell r="I81">
            <v>7137071.0499999989</v>
          </cell>
          <cell r="J81">
            <v>7530781.4200000009</v>
          </cell>
          <cell r="K81">
            <v>11726790.720000001</v>
          </cell>
          <cell r="L81">
            <v>7875497.6999999983</v>
          </cell>
          <cell r="M81">
            <v>4933242.7699999996</v>
          </cell>
          <cell r="N81">
            <v>3545566</v>
          </cell>
          <cell r="O81">
            <v>2323908.3499999996</v>
          </cell>
          <cell r="P81">
            <v>461784.4</v>
          </cell>
          <cell r="Q81">
            <v>62788363.019999996</v>
          </cell>
          <cell r="R81">
            <v>1</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row>
        <row r="86">
          <cell r="C86">
            <v>1381699999.4099975</v>
          </cell>
          <cell r="D86">
            <v>1002513270.220001</v>
          </cell>
          <cell r="E86">
            <v>1370236051.4699998</v>
          </cell>
          <cell r="F86">
            <v>1802862084.5900009</v>
          </cell>
          <cell r="G86">
            <v>2326450960.7700019</v>
          </cell>
          <cell r="H86">
            <v>2986592084.2999988</v>
          </cell>
          <cell r="I86">
            <v>3164436589.5900121</v>
          </cell>
          <cell r="J86">
            <v>3414972186.6599998</v>
          </cell>
          <cell r="K86">
            <v>3923957432.9200006</v>
          </cell>
          <cell r="L86">
            <v>4254076473.2000079</v>
          </cell>
          <cell r="M86">
            <v>3516053380.349999</v>
          </cell>
          <cell r="N86">
            <v>2904638077.0599985</v>
          </cell>
          <cell r="O86">
            <v>2887088806.27</v>
          </cell>
          <cell r="P86">
            <v>480671561.95999938</v>
          </cell>
          <cell r="Q86">
            <v>35416248958.770012</v>
          </cell>
          <cell r="R86">
            <v>1</v>
          </cell>
        </row>
        <row r="87">
          <cell r="C87">
            <v>1381373304.0299976</v>
          </cell>
          <cell r="D87">
            <v>1001473761.230001</v>
          </cell>
          <cell r="E87">
            <v>1370012388.7799997</v>
          </cell>
          <cell r="F87">
            <v>1800213603.3300009</v>
          </cell>
          <cell r="G87">
            <v>2323844706.9100022</v>
          </cell>
          <cell r="H87">
            <v>2983739031.2199988</v>
          </cell>
          <cell r="I87">
            <v>3162128709.690012</v>
          </cell>
          <cell r="J87">
            <v>3411829647.1300001</v>
          </cell>
          <cell r="K87">
            <v>3919164720.0800004</v>
          </cell>
          <cell r="L87">
            <v>4248229536.7600079</v>
          </cell>
          <cell r="M87">
            <v>3511647069.1699986</v>
          </cell>
          <cell r="N87">
            <v>2901465542.2899985</v>
          </cell>
          <cell r="O87">
            <v>2883645519.8200002</v>
          </cell>
          <cell r="P87">
            <v>480337569.89999938</v>
          </cell>
          <cell r="Q87">
            <v>35379105110.340019</v>
          </cell>
          <cell r="R87">
            <v>0.99895122014549775</v>
          </cell>
        </row>
        <row r="88">
          <cell r="C88">
            <v>125017.05</v>
          </cell>
          <cell r="D88">
            <v>830483.99</v>
          </cell>
          <cell r="E88">
            <v>223662.69</v>
          </cell>
          <cell r="F88">
            <v>1842082.9400000002</v>
          </cell>
          <cell r="G88">
            <v>1347919.62</v>
          </cell>
          <cell r="H88">
            <v>2853053.08</v>
          </cell>
          <cell r="I88">
            <v>2173078.77</v>
          </cell>
          <cell r="J88">
            <v>2759459.2</v>
          </cell>
          <cell r="K88">
            <v>3031090.4299999997</v>
          </cell>
          <cell r="L88">
            <v>5284794.46</v>
          </cell>
          <cell r="M88">
            <v>3405209.11</v>
          </cell>
          <cell r="N88">
            <v>1937111.45</v>
          </cell>
          <cell r="O88">
            <v>1900181.76</v>
          </cell>
          <cell r="P88">
            <v>0</v>
          </cell>
          <cell r="Q88">
            <v>27713144.550000001</v>
          </cell>
          <cell r="R88">
            <v>7.8249801615813078E-4</v>
          </cell>
        </row>
        <row r="89">
          <cell r="C89">
            <v>122496.75</v>
          </cell>
          <cell r="D89">
            <v>209025</v>
          </cell>
          <cell r="E89">
            <v>0</v>
          </cell>
          <cell r="F89">
            <v>806398.32000000007</v>
          </cell>
          <cell r="G89">
            <v>1258334.24</v>
          </cell>
          <cell r="H89">
            <v>0</v>
          </cell>
          <cell r="I89">
            <v>134801.13</v>
          </cell>
          <cell r="J89">
            <v>383080.33</v>
          </cell>
          <cell r="K89">
            <v>1122269.0900000001</v>
          </cell>
          <cell r="L89">
            <v>562141.98</v>
          </cell>
          <cell r="M89">
            <v>1001102.0699999998</v>
          </cell>
          <cell r="N89">
            <v>1235423.3199999998</v>
          </cell>
          <cell r="O89">
            <v>965368.7</v>
          </cell>
          <cell r="P89">
            <v>333992.06</v>
          </cell>
          <cell r="Q89">
            <v>8134432.9900000002</v>
          </cell>
          <cell r="R89">
            <v>2.2968081683268427E-4</v>
          </cell>
        </row>
        <row r="90">
          <cell r="C90">
            <v>79181.58</v>
          </cell>
          <cell r="D90">
            <v>0</v>
          </cell>
          <cell r="E90">
            <v>0</v>
          </cell>
          <cell r="F90">
            <v>0</v>
          </cell>
          <cell r="G90">
            <v>0</v>
          </cell>
          <cell r="H90">
            <v>0</v>
          </cell>
          <cell r="I90">
            <v>0</v>
          </cell>
          <cell r="J90">
            <v>0</v>
          </cell>
          <cell r="K90">
            <v>639353.32000000007</v>
          </cell>
          <cell r="L90">
            <v>0</v>
          </cell>
          <cell r="M90">
            <v>0</v>
          </cell>
          <cell r="N90">
            <v>0</v>
          </cell>
          <cell r="O90">
            <v>577735.99</v>
          </cell>
          <cell r="P90">
            <v>0</v>
          </cell>
          <cell r="Q90">
            <v>1296270.8900000001</v>
          </cell>
          <cell r="R90">
            <v>2.6759026659436378E-4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row>
        <row r="93">
          <cell r="A93" t="str">
            <v>(1) Refer to footnote (5) on page 3 of this Investor Report.</v>
          </cell>
        </row>
        <row r="94">
          <cell r="A94" t="str">
            <v>(2) With respect to STEP Loans, the Current Indexed LTV does not include amounts drawn in respect of (i) Other STEP Products, or (ii) Additional STEP Loans which are not yet included in the cover pool, which in each case are secured by the same property.</v>
          </cell>
        </row>
        <row r="95">
          <cell r="A95" t="str">
            <v>(3) The indexation methodology as described in footnote (1) on page 3 of this Investor Report.</v>
          </cell>
        </row>
        <row r="96">
          <cell r="A96" t="str">
            <v>(4) Percentage Total for "All" Loans is calculated as a percentage of total Loans in the Portfolio while the Percentage Total for each other delinquency measure is calculated as a percentage of Loans within the associated province.</v>
          </cell>
        </row>
        <row r="97">
          <cell r="A97" t="str">
            <v>(5)The methodology used in this table aggregates STEP Loans secured by the same property.</v>
          </cell>
        </row>
      </sheetData>
      <sheetData sheetId="7">
        <row r="10">
          <cell r="B10">
            <v>20476586.730000008</v>
          </cell>
          <cell r="C10">
            <v>19150681.200000003</v>
          </cell>
          <cell r="D10">
            <v>21220347.089999985</v>
          </cell>
          <cell r="E10">
            <v>31679155.730000004</v>
          </cell>
          <cell r="F10">
            <v>34274949.75999999</v>
          </cell>
          <cell r="G10">
            <v>48406699.989999995</v>
          </cell>
          <cell r="H10">
            <v>37559003.780000001</v>
          </cell>
          <cell r="I10">
            <v>39561457.670000002</v>
          </cell>
          <cell r="J10">
            <v>30193791.790000021</v>
          </cell>
          <cell r="K10">
            <v>30155807.290000003</v>
          </cell>
          <cell r="L10">
            <v>24861507.150000013</v>
          </cell>
          <cell r="M10">
            <v>20305985.160000004</v>
          </cell>
          <cell r="N10">
            <v>11380618.410000002</v>
          </cell>
          <cell r="O10">
            <v>4218877.33</v>
          </cell>
          <cell r="P10">
            <v>373445469.0800001</v>
          </cell>
          <cell r="Q10">
            <v>1.054446701893101E-2</v>
          </cell>
        </row>
        <row r="11">
          <cell r="B11">
            <v>4572876.93</v>
          </cell>
          <cell r="C11">
            <v>3765422.4200000009</v>
          </cell>
          <cell r="D11">
            <v>7664646.1400000006</v>
          </cell>
          <cell r="E11">
            <v>12453991.059999997</v>
          </cell>
          <cell r="F11">
            <v>22767590.719999999</v>
          </cell>
          <cell r="G11">
            <v>35971505.249999985</v>
          </cell>
          <cell r="H11">
            <v>42120260.439999998</v>
          </cell>
          <cell r="I11">
            <v>46772778.220000006</v>
          </cell>
          <cell r="J11">
            <v>34736103.289999992</v>
          </cell>
          <cell r="K11">
            <v>37037391.439999998</v>
          </cell>
          <cell r="L11">
            <v>37046755.299999997</v>
          </cell>
          <cell r="M11">
            <v>20253407.989999998</v>
          </cell>
          <cell r="N11">
            <v>14487740.08</v>
          </cell>
          <cell r="O11">
            <v>1716292.6600000001</v>
          </cell>
          <cell r="P11">
            <v>321366761.94</v>
          </cell>
          <cell r="Q11">
            <v>9.0739920626298001E-3</v>
          </cell>
        </row>
        <row r="12">
          <cell r="B12">
            <v>10956129.730000004</v>
          </cell>
          <cell r="C12">
            <v>9675539.0900000017</v>
          </cell>
          <cell r="D12">
            <v>14718290.74</v>
          </cell>
          <cell r="E12">
            <v>26556439.729999997</v>
          </cell>
          <cell r="F12">
            <v>46068592.000000015</v>
          </cell>
          <cell r="G12">
            <v>68465939.14000003</v>
          </cell>
          <cell r="H12">
            <v>80584935.529999971</v>
          </cell>
          <cell r="I12">
            <v>79059145.199999988</v>
          </cell>
          <cell r="J12">
            <v>77698261.34999992</v>
          </cell>
          <cell r="K12">
            <v>85581554.769999951</v>
          </cell>
          <cell r="L12">
            <v>77418807.280000001</v>
          </cell>
          <cell r="M12">
            <v>58395983.270000041</v>
          </cell>
          <cell r="N12">
            <v>52157548.330000013</v>
          </cell>
          <cell r="O12">
            <v>9303377.7400000002</v>
          </cell>
          <cell r="P12">
            <v>696640543.89999998</v>
          </cell>
          <cell r="Q12">
            <v>1.96700826423204E-2</v>
          </cell>
        </row>
        <row r="13">
          <cell r="B13">
            <v>35210522.099999994</v>
          </cell>
          <cell r="C13">
            <v>29296787.619999982</v>
          </cell>
          <cell r="D13">
            <v>49742665.469999999</v>
          </cell>
          <cell r="E13">
            <v>87020132.569999993</v>
          </cell>
          <cell r="F13">
            <v>144072782.40000013</v>
          </cell>
          <cell r="G13">
            <v>191375773.63</v>
          </cell>
          <cell r="H13">
            <v>197850555.36999995</v>
          </cell>
          <cell r="I13">
            <v>215309083.68000019</v>
          </cell>
          <cell r="J13">
            <v>251652701.43999973</v>
          </cell>
          <cell r="K13">
            <v>299245833.61000013</v>
          </cell>
          <cell r="L13">
            <v>225618695.13999996</v>
          </cell>
          <cell r="M13">
            <v>185606868.21000016</v>
          </cell>
          <cell r="N13">
            <v>205613753.56</v>
          </cell>
          <cell r="O13">
            <v>30173849.890000008</v>
          </cell>
          <cell r="P13">
            <v>2147790004.6900001</v>
          </cell>
          <cell r="Q13">
            <v>6.0644197729419612E-2</v>
          </cell>
        </row>
        <row r="14">
          <cell r="B14">
            <v>99846765.460000083</v>
          </cell>
          <cell r="C14">
            <v>93441699.060000017</v>
          </cell>
          <cell r="D14">
            <v>124165420.23999989</v>
          </cell>
          <cell r="E14">
            <v>162131613.12000003</v>
          </cell>
          <cell r="F14">
            <v>243059946.17999983</v>
          </cell>
          <cell r="G14">
            <v>369075885.35999972</v>
          </cell>
          <cell r="H14">
            <v>409549142.98000008</v>
          </cell>
          <cell r="I14">
            <v>441870248.45999992</v>
          </cell>
          <cell r="J14">
            <v>578326099.42999935</v>
          </cell>
          <cell r="K14">
            <v>640528747.26000226</v>
          </cell>
          <cell r="L14">
            <v>520998106.19999939</v>
          </cell>
          <cell r="M14">
            <v>442183083.89000034</v>
          </cell>
          <cell r="N14">
            <v>473104749.46000081</v>
          </cell>
          <cell r="O14">
            <v>69104801.070000052</v>
          </cell>
          <cell r="P14">
            <v>4667386308.170001</v>
          </cell>
          <cell r="Q14">
            <v>0.13178657947665662</v>
          </cell>
        </row>
        <row r="15">
          <cell r="B15">
            <v>182875800.04000005</v>
          </cell>
          <cell r="C15">
            <v>153581254.54999992</v>
          </cell>
          <cell r="D15">
            <v>216839544.76999962</v>
          </cell>
          <cell r="E15">
            <v>295902926.56999969</v>
          </cell>
          <cell r="F15">
            <v>413650298.08999997</v>
          </cell>
          <cell r="G15">
            <v>545987471.46999979</v>
          </cell>
          <cell r="H15">
            <v>614826883.27999985</v>
          </cell>
          <cell r="I15">
            <v>682734290.38999999</v>
          </cell>
          <cell r="J15">
            <v>830766646.61000204</v>
          </cell>
          <cell r="K15">
            <v>921114558.7499994</v>
          </cell>
          <cell r="L15">
            <v>799987911.65000081</v>
          </cell>
          <cell r="M15">
            <v>683709380.92000008</v>
          </cell>
          <cell r="N15">
            <v>707304876.0600009</v>
          </cell>
          <cell r="O15">
            <v>127811886.13999997</v>
          </cell>
          <cell r="P15">
            <v>7177093729.2900019</v>
          </cell>
          <cell r="Q15">
            <v>0.2026497424288283</v>
          </cell>
        </row>
        <row r="16">
          <cell r="B16">
            <v>1027761318.4200015</v>
          </cell>
          <cell r="C16">
            <v>693601886.2799989</v>
          </cell>
          <cell r="D16">
            <v>935885137.01999927</v>
          </cell>
          <cell r="E16">
            <v>1187117825.8099978</v>
          </cell>
          <cell r="F16">
            <v>1422556801.6199989</v>
          </cell>
          <cell r="G16">
            <v>1727308809.4600086</v>
          </cell>
          <cell r="H16">
            <v>1781945808.2100036</v>
          </cell>
          <cell r="I16">
            <v>1909665183.0400021</v>
          </cell>
          <cell r="J16">
            <v>2120583829.0099981</v>
          </cell>
          <cell r="K16">
            <v>2240412580.0800033</v>
          </cell>
          <cell r="L16">
            <v>1830121597.6300011</v>
          </cell>
          <cell r="M16">
            <v>1494183367.6199999</v>
          </cell>
          <cell r="N16">
            <v>1423039520.3699942</v>
          </cell>
          <cell r="O16">
            <v>238342477.13</v>
          </cell>
          <cell r="P16">
            <v>20032526141.700008</v>
          </cell>
          <cell r="Q16">
            <v>0.56563093864121428</v>
          </cell>
        </row>
        <row r="17">
          <cell r="B17">
            <v>1381699999.4100018</v>
          </cell>
          <cell r="C17">
            <v>1002513270.2199988</v>
          </cell>
          <cell r="D17">
            <v>1370236051.4699988</v>
          </cell>
          <cell r="E17">
            <v>1802862084.5899975</v>
          </cell>
          <cell r="F17">
            <v>2326450960.7699986</v>
          </cell>
          <cell r="G17">
            <v>2986592084.3000078</v>
          </cell>
          <cell r="H17">
            <v>3164436589.590003</v>
          </cell>
          <cell r="I17">
            <v>3414972186.6600022</v>
          </cell>
          <cell r="J17">
            <v>3923957432.9199991</v>
          </cell>
          <cell r="K17">
            <v>4254076473.2000051</v>
          </cell>
          <cell r="L17">
            <v>3516053380.3500013</v>
          </cell>
          <cell r="M17">
            <v>2904638077.0600004</v>
          </cell>
          <cell r="N17">
            <v>2887088806.2699957</v>
          </cell>
          <cell r="O17">
            <v>480671561.96000004</v>
          </cell>
          <cell r="P17">
            <v>35416248958.770012</v>
          </cell>
          <cell r="Q17">
            <v>1</v>
          </cell>
        </row>
        <row r="19">
          <cell r="A19" t="str">
            <v xml:space="preserve"> (1) With respect to STEP Loans, the Current Indexed LTV does not include amounts drawn in respect of (i) Other STEP Products, or (ii) Additional STEP Loans which are not yet included in the cover pool, which in each case are secured by the same property.</v>
          </cell>
        </row>
        <row r="20">
          <cell r="A20" t="str">
            <v>(2) The indexation methodology as described in footnote (1) on page 3 of this Investor Report.</v>
          </cell>
        </row>
        <row r="21">
          <cell r="A21" t="str">
            <v>(3) The methodology used in this table aggregates STEP Loans secured by the same property.</v>
          </cell>
        </row>
        <row r="22">
          <cell r="A22" t="str">
            <v>(4) As of July 2014, the Bank changed its credit scoring model from Trans-Risk to FICO® 8 score. As a result of the change, the credit bureau scores in this table are not comparable to periods prior to July 2014.</v>
          </cell>
        </row>
      </sheetData>
      <sheetData sheetId="8"/>
      <sheetData sheetId="9"/>
      <sheetData sheetId="10"/>
      <sheetData sheetId="11">
        <row r="3">
          <cell r="C3">
            <v>2.8888137581527897</v>
          </cell>
        </row>
        <row r="5">
          <cell r="C5">
            <v>2770015000</v>
          </cell>
          <cell r="D5">
            <v>0</v>
          </cell>
        </row>
        <row r="6">
          <cell r="C6">
            <v>5488070000</v>
          </cell>
          <cell r="D6">
            <v>2770015000</v>
          </cell>
        </row>
        <row r="7">
          <cell r="C7">
            <v>5718740000</v>
          </cell>
          <cell r="D7">
            <v>5488070000</v>
          </cell>
        </row>
        <row r="8">
          <cell r="C8">
            <v>3164000000</v>
          </cell>
          <cell r="D8">
            <v>5718740000</v>
          </cell>
        </row>
        <row r="9">
          <cell r="C9">
            <v>6715880000</v>
          </cell>
          <cell r="D9">
            <v>3164000000</v>
          </cell>
        </row>
        <row r="10">
          <cell r="C10">
            <v>1100700000</v>
          </cell>
          <cell r="D10">
            <v>7816580000</v>
          </cell>
        </row>
        <row r="11">
          <cell r="C11">
            <v>280721600</v>
          </cell>
          <cell r="D11">
            <v>280721600</v>
          </cell>
        </row>
        <row r="12">
          <cell r="C12">
            <v>23202162.779999997</v>
          </cell>
        </row>
        <row r="13">
          <cell r="C13">
            <v>1</v>
          </cell>
        </row>
        <row r="14">
          <cell r="C14">
            <v>1</v>
          </cell>
        </row>
        <row r="16">
          <cell r="D16">
            <v>0.3224192357336681</v>
          </cell>
        </row>
        <row r="17">
          <cell r="D17">
            <v>0.36889473743646933</v>
          </cell>
        </row>
        <row r="18">
          <cell r="D18">
            <v>0.17704860366973627</v>
          </cell>
        </row>
        <row r="19">
          <cell r="D19">
            <v>0.13054249214455926</v>
          </cell>
        </row>
        <row r="20">
          <cell r="D20">
            <v>1.0949310155670053E-3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coveredbondlabel.com/" TargetMode="External"/><Relationship Id="rId4" Type="http://schemas.openxmlformats.org/officeDocument/2006/relationships/hyperlink" Target="http://www.scotiabank.com/ca/en/0,,7073,0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7"/>
  <sheetViews>
    <sheetView tabSelected="1" zoomScale="80" zoomScaleNormal="80" workbookViewId="0">
      <selection activeCell="P19" sqref="P19"/>
    </sheetView>
  </sheetViews>
  <sheetFormatPr defaultRowHeight="15" x14ac:dyDescent="0.25"/>
  <cols>
    <col min="1" max="1" width="9.140625" style="2"/>
    <col min="2" max="6" width="12.42578125" style="2" customWidth="1"/>
    <col min="7" max="7" width="13.710937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12</v>
      </c>
      <c r="G7" s="7"/>
      <c r="H7" s="7"/>
      <c r="I7" s="7"/>
      <c r="J7" s="8"/>
    </row>
    <row r="8" spans="2:10" ht="26.25" x14ac:dyDescent="0.25">
      <c r="B8" s="6"/>
      <c r="C8" s="7"/>
      <c r="D8" s="7"/>
      <c r="E8" s="7"/>
      <c r="F8" s="12" t="s">
        <v>1406</v>
      </c>
      <c r="G8" s="7"/>
      <c r="H8" s="7"/>
      <c r="I8" s="7"/>
      <c r="J8" s="8"/>
    </row>
    <row r="9" spans="2:10" ht="21" x14ac:dyDescent="0.25">
      <c r="B9" s="6"/>
      <c r="C9" s="7"/>
      <c r="D9" s="7"/>
      <c r="E9" s="418" t="s">
        <v>1408</v>
      </c>
      <c r="F9" s="13"/>
      <c r="G9" s="419">
        <f>'D1. NTT'!C3</f>
        <v>42962</v>
      </c>
      <c r="H9" s="7"/>
      <c r="I9" s="7"/>
      <c r="J9" s="8"/>
    </row>
    <row r="10" spans="2:10" ht="21" x14ac:dyDescent="0.25">
      <c r="B10" s="6"/>
      <c r="C10" s="7"/>
      <c r="D10" s="7"/>
      <c r="E10" s="418" t="s">
        <v>1407</v>
      </c>
      <c r="G10" s="419">
        <f>'D1. NTT'!C2</f>
        <v>42947</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26" t="s">
        <v>15</v>
      </c>
      <c r="E24" s="427" t="s">
        <v>16</v>
      </c>
      <c r="F24" s="427"/>
      <c r="G24" s="427"/>
      <c r="H24" s="427"/>
      <c r="I24" s="7"/>
      <c r="J24" s="8"/>
    </row>
    <row r="25" spans="2:10" x14ac:dyDescent="0.25">
      <c r="B25" s="6"/>
      <c r="C25" s="7"/>
      <c r="D25" s="7"/>
      <c r="E25" s="16"/>
      <c r="F25" s="16"/>
      <c r="G25" s="16"/>
      <c r="H25" s="7"/>
      <c r="I25" s="7"/>
      <c r="J25" s="8"/>
    </row>
    <row r="26" spans="2:10" x14ac:dyDescent="0.25">
      <c r="B26" s="6"/>
      <c r="C26" s="7"/>
      <c r="D26" s="426" t="s">
        <v>17</v>
      </c>
      <c r="E26" s="427"/>
      <c r="F26" s="427"/>
      <c r="G26" s="427"/>
      <c r="H26" s="427"/>
      <c r="I26" s="7"/>
      <c r="J26" s="8"/>
    </row>
    <row r="27" spans="2:10" x14ac:dyDescent="0.25">
      <c r="B27" s="6"/>
      <c r="C27" s="7"/>
      <c r="D27" s="17"/>
      <c r="E27" s="17"/>
      <c r="F27" s="17"/>
      <c r="G27" s="17"/>
      <c r="H27" s="17"/>
      <c r="I27" s="7"/>
      <c r="J27" s="8"/>
    </row>
    <row r="28" spans="2:10" x14ac:dyDescent="0.25">
      <c r="B28" s="6"/>
      <c r="C28" s="7"/>
      <c r="D28" s="426" t="s">
        <v>18</v>
      </c>
      <c r="E28" s="427" t="s">
        <v>16</v>
      </c>
      <c r="F28" s="427"/>
      <c r="G28" s="427"/>
      <c r="H28" s="427"/>
      <c r="I28" s="7"/>
      <c r="J28" s="8"/>
    </row>
    <row r="29" spans="2:10" x14ac:dyDescent="0.25">
      <c r="B29" s="6"/>
      <c r="C29" s="7"/>
      <c r="D29" s="17"/>
      <c r="E29" s="17"/>
      <c r="F29" s="17"/>
      <c r="G29" s="17"/>
      <c r="H29" s="17"/>
      <c r="I29" s="7"/>
      <c r="J29" s="8"/>
    </row>
    <row r="30" spans="2:10" x14ac:dyDescent="0.25">
      <c r="B30" s="6"/>
      <c r="C30" s="7"/>
      <c r="D30" s="426" t="s">
        <v>19</v>
      </c>
      <c r="E30" s="427" t="s">
        <v>16</v>
      </c>
      <c r="F30" s="427"/>
      <c r="G30" s="427"/>
      <c r="H30" s="427"/>
      <c r="I30" s="7"/>
      <c r="J30" s="8"/>
    </row>
    <row r="31" spans="2:10" x14ac:dyDescent="0.25">
      <c r="B31" s="6"/>
      <c r="C31" s="7"/>
      <c r="D31" s="16"/>
      <c r="E31" s="16"/>
      <c r="F31" s="16"/>
      <c r="G31" s="16"/>
      <c r="H31" s="16"/>
      <c r="I31" s="7"/>
      <c r="J31" s="8"/>
    </row>
    <row r="32" spans="2:10" x14ac:dyDescent="0.25">
      <c r="B32" s="6"/>
      <c r="C32" s="7"/>
      <c r="D32" s="424" t="s">
        <v>1409</v>
      </c>
      <c r="E32" s="425"/>
      <c r="F32" s="425"/>
      <c r="G32" s="425"/>
      <c r="H32" s="425"/>
      <c r="I32" s="7"/>
      <c r="J32" s="8"/>
    </row>
    <row r="33" spans="2:10" x14ac:dyDescent="0.25">
      <c r="B33" s="6"/>
      <c r="C33" s="7"/>
      <c r="D33" s="7"/>
      <c r="E33" s="7"/>
      <c r="F33" s="7"/>
      <c r="G33" s="7"/>
      <c r="H33" s="7"/>
      <c r="I33" s="7"/>
      <c r="J33" s="8"/>
    </row>
    <row r="34" spans="2:10" x14ac:dyDescent="0.25">
      <c r="B34" s="6"/>
      <c r="C34" s="7"/>
      <c r="D34" s="424" t="s">
        <v>1410</v>
      </c>
      <c r="E34" s="425"/>
      <c r="F34" s="425"/>
      <c r="G34" s="425"/>
      <c r="H34" s="425"/>
      <c r="I34" s="7"/>
      <c r="J34" s="8"/>
    </row>
    <row r="35" spans="2:10" x14ac:dyDescent="0.25">
      <c r="B35" s="6"/>
      <c r="C35" s="7"/>
      <c r="D35" s="7"/>
      <c r="E35" s="7"/>
      <c r="F35" s="15"/>
      <c r="G35" s="7"/>
      <c r="H35" s="7"/>
      <c r="I35" s="7"/>
      <c r="J35" s="8"/>
    </row>
    <row r="36" spans="2:10" x14ac:dyDescent="0.25">
      <c r="B36" s="6"/>
      <c r="C36" s="7"/>
      <c r="D36" s="7"/>
      <c r="E36" s="7"/>
      <c r="F36" s="7"/>
      <c r="G36" s="7"/>
      <c r="H36" s="7"/>
      <c r="I36" s="7"/>
      <c r="J36" s="8"/>
    </row>
    <row r="37" spans="2:10" ht="15.75" thickBot="1" x14ac:dyDescent="0.3">
      <c r="B37" s="18"/>
      <c r="C37" s="19"/>
      <c r="D37" s="19"/>
      <c r="E37" s="19"/>
      <c r="F37" s="19"/>
      <c r="G37" s="19"/>
      <c r="H37" s="19"/>
      <c r="I37" s="19"/>
      <c r="J37" s="20"/>
    </row>
  </sheetData>
  <mergeCells count="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topLeftCell="A285" zoomScale="85" zoomScaleNormal="85" workbookViewId="0">
      <selection activeCell="C164" sqref="C164"/>
    </sheetView>
  </sheetViews>
  <sheetFormatPr defaultColWidth="8.85546875" defaultRowHeight="15" outlineLevelRow="1" x14ac:dyDescent="0.25"/>
  <cols>
    <col min="1" max="1" width="13.28515625" style="27" customWidth="1"/>
    <col min="2" max="2" width="60.7109375" style="27" customWidth="1"/>
    <col min="3" max="3" width="47.42578125" style="27" bestFit="1" customWidth="1"/>
    <col min="4"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8"/>
  </cols>
  <sheetData>
    <row r="1" spans="1:13" ht="31.5" x14ac:dyDescent="0.25">
      <c r="A1" s="24" t="s">
        <v>20</v>
      </c>
      <c r="B1" s="24"/>
      <c r="C1" s="25"/>
      <c r="D1" s="25"/>
      <c r="E1" s="25"/>
      <c r="F1" s="61"/>
      <c r="H1" s="25"/>
      <c r="I1" s="24"/>
      <c r="J1" s="25"/>
      <c r="K1" s="25"/>
      <c r="L1" s="25"/>
      <c r="M1" s="25"/>
    </row>
    <row r="2" spans="1:13" ht="15.75" thickBot="1" x14ac:dyDescent="0.3">
      <c r="A2" s="25"/>
      <c r="B2" s="26"/>
      <c r="C2" s="26"/>
      <c r="D2" s="25"/>
      <c r="E2" s="25"/>
      <c r="F2" s="25"/>
      <c r="H2" s="25"/>
      <c r="L2" s="25"/>
      <c r="M2" s="25"/>
    </row>
    <row r="3" spans="1:13" ht="19.5" thickBot="1" x14ac:dyDescent="0.3">
      <c r="A3" s="28"/>
      <c r="B3" s="29" t="s">
        <v>21</v>
      </c>
      <c r="C3" s="30" t="s">
        <v>1385</v>
      </c>
      <c r="D3" s="28"/>
      <c r="E3" s="28"/>
      <c r="F3" s="25"/>
      <c r="G3" s="28"/>
      <c r="H3" s="25"/>
      <c r="L3" s="25"/>
      <c r="M3" s="25"/>
    </row>
    <row r="4" spans="1:13" ht="15.75" thickBot="1" x14ac:dyDescent="0.3">
      <c r="H4" s="25"/>
      <c r="L4" s="25"/>
      <c r="M4" s="25"/>
    </row>
    <row r="5" spans="1:13" ht="18.75" x14ac:dyDescent="0.25">
      <c r="A5" s="31"/>
      <c r="B5" s="32" t="s">
        <v>22</v>
      </c>
      <c r="C5" s="31"/>
      <c r="E5" s="33"/>
      <c r="F5" s="33"/>
      <c r="H5" s="25"/>
      <c r="L5" s="25"/>
      <c r="M5" s="25"/>
    </row>
    <row r="6" spans="1:13" x14ac:dyDescent="0.25">
      <c r="B6" s="35" t="s">
        <v>23</v>
      </c>
      <c r="H6" s="25"/>
      <c r="L6" s="25"/>
      <c r="M6" s="25"/>
    </row>
    <row r="7" spans="1:13" x14ac:dyDescent="0.25">
      <c r="B7" s="34" t="s">
        <v>24</v>
      </c>
      <c r="H7" s="25"/>
      <c r="L7" s="25"/>
      <c r="M7" s="25"/>
    </row>
    <row r="8" spans="1:13" x14ac:dyDescent="0.25">
      <c r="B8" s="34" t="s">
        <v>25</v>
      </c>
      <c r="F8" s="27" t="s">
        <v>26</v>
      </c>
      <c r="H8" s="25"/>
      <c r="L8" s="25"/>
      <c r="M8" s="25"/>
    </row>
    <row r="9" spans="1:13" x14ac:dyDescent="0.25">
      <c r="B9" s="35" t="s">
        <v>27</v>
      </c>
      <c r="H9" s="25"/>
      <c r="L9" s="25"/>
      <c r="M9" s="25"/>
    </row>
    <row r="10" spans="1:13" x14ac:dyDescent="0.25">
      <c r="B10" s="35" t="s">
        <v>28</v>
      </c>
      <c r="H10" s="25"/>
      <c r="L10" s="25"/>
      <c r="M10" s="25"/>
    </row>
    <row r="11" spans="1:13" ht="15.75" thickBot="1" x14ac:dyDescent="0.3">
      <c r="B11" s="36" t="s">
        <v>29</v>
      </c>
      <c r="H11" s="25"/>
      <c r="L11" s="25"/>
      <c r="M11" s="25"/>
    </row>
    <row r="12" spans="1:13" x14ac:dyDescent="0.25">
      <c r="B12" s="37"/>
      <c r="H12" s="25"/>
      <c r="L12" s="25"/>
      <c r="M12" s="25"/>
    </row>
    <row r="13" spans="1:13" ht="37.5" x14ac:dyDescent="0.25">
      <c r="A13" s="38" t="s">
        <v>30</v>
      </c>
      <c r="B13" s="38" t="s">
        <v>23</v>
      </c>
      <c r="C13" s="39"/>
      <c r="D13" s="39"/>
      <c r="E13" s="39"/>
      <c r="F13" s="39"/>
      <c r="G13" s="40"/>
      <c r="H13" s="25"/>
      <c r="L13" s="25"/>
      <c r="M13" s="25"/>
    </row>
    <row r="14" spans="1:13" x14ac:dyDescent="0.25">
      <c r="A14" s="27" t="s">
        <v>31</v>
      </c>
      <c r="B14" s="41" t="s">
        <v>0</v>
      </c>
      <c r="C14" s="27" t="s">
        <v>12</v>
      </c>
      <c r="E14" s="33"/>
      <c r="F14" s="33"/>
      <c r="H14" s="25"/>
      <c r="L14" s="25"/>
      <c r="M14" s="25"/>
    </row>
    <row r="15" spans="1:13" x14ac:dyDescent="0.25">
      <c r="A15" s="27" t="s">
        <v>33</v>
      </c>
      <c r="B15" s="41" t="s">
        <v>34</v>
      </c>
      <c r="C15" s="409" t="str">
        <f>'D1. NTT'!C75</f>
        <v>The Bank of Nova Scotia</v>
      </c>
      <c r="E15" s="33"/>
      <c r="F15" s="33"/>
      <c r="H15" s="25"/>
      <c r="L15" s="25"/>
      <c r="M15" s="25"/>
    </row>
    <row r="16" spans="1:13" ht="30" x14ac:dyDescent="0.25">
      <c r="A16" s="27" t="s">
        <v>35</v>
      </c>
      <c r="B16" s="41" t="s">
        <v>36</v>
      </c>
      <c r="C16" s="74" t="s">
        <v>1370</v>
      </c>
      <c r="E16" s="33"/>
      <c r="F16" s="33"/>
      <c r="H16" s="25"/>
      <c r="L16" s="25"/>
      <c r="M16" s="25"/>
    </row>
    <row r="17" spans="1:13" x14ac:dyDescent="0.25">
      <c r="A17" s="27" t="s">
        <v>37</v>
      </c>
      <c r="B17" s="41" t="s">
        <v>38</v>
      </c>
      <c r="C17" s="410">
        <f>'D1. NTT'!C2</f>
        <v>42947</v>
      </c>
      <c r="E17" s="33"/>
      <c r="F17" s="33"/>
      <c r="H17" s="25"/>
      <c r="L17" s="25"/>
      <c r="M17" s="25"/>
    </row>
    <row r="18" spans="1:13" hidden="1" outlineLevel="1" x14ac:dyDescent="0.25">
      <c r="A18" s="27" t="s">
        <v>39</v>
      </c>
      <c r="B18" s="42" t="s">
        <v>40</v>
      </c>
      <c r="E18" s="33"/>
      <c r="F18" s="33"/>
      <c r="H18" s="25"/>
      <c r="L18" s="25"/>
      <c r="M18" s="25"/>
    </row>
    <row r="19" spans="1:13" hidden="1" outlineLevel="1" x14ac:dyDescent="0.25">
      <c r="A19" s="27" t="s">
        <v>41</v>
      </c>
      <c r="B19" s="42" t="s">
        <v>42</v>
      </c>
      <c r="E19" s="33"/>
      <c r="F19" s="33"/>
      <c r="H19" s="25"/>
      <c r="L19" s="25"/>
      <c r="M19" s="25"/>
    </row>
    <row r="20" spans="1:13" hidden="1" outlineLevel="1" x14ac:dyDescent="0.25">
      <c r="A20" s="27" t="s">
        <v>43</v>
      </c>
      <c r="B20" s="42"/>
      <c r="E20" s="33"/>
      <c r="F20" s="33"/>
      <c r="H20" s="25"/>
      <c r="L20" s="25"/>
      <c r="M20" s="25"/>
    </row>
    <row r="21" spans="1:13" hidden="1" outlineLevel="1" x14ac:dyDescent="0.25">
      <c r="A21" s="27" t="s">
        <v>44</v>
      </c>
      <c r="B21" s="42"/>
      <c r="E21" s="33"/>
      <c r="F21" s="33"/>
      <c r="H21" s="25"/>
      <c r="L21" s="25"/>
      <c r="M21" s="25"/>
    </row>
    <row r="22" spans="1:13" hidden="1" outlineLevel="1" x14ac:dyDescent="0.25">
      <c r="A22" s="27" t="s">
        <v>45</v>
      </c>
      <c r="B22" s="42"/>
      <c r="E22" s="33"/>
      <c r="F22" s="33"/>
      <c r="H22" s="25"/>
      <c r="L22" s="25"/>
      <c r="M22" s="25"/>
    </row>
    <row r="23" spans="1:13" hidden="1" outlineLevel="1" x14ac:dyDescent="0.25">
      <c r="A23" s="27" t="s">
        <v>46</v>
      </c>
      <c r="B23" s="42"/>
      <c r="E23" s="33"/>
      <c r="F23" s="33"/>
      <c r="H23" s="25"/>
      <c r="L23" s="25"/>
      <c r="M23" s="25"/>
    </row>
    <row r="24" spans="1:13" hidden="1" outlineLevel="1" x14ac:dyDescent="0.25">
      <c r="A24" s="27" t="s">
        <v>47</v>
      </c>
      <c r="B24" s="42"/>
      <c r="E24" s="33"/>
      <c r="F24" s="33"/>
      <c r="H24" s="25"/>
      <c r="L24" s="25"/>
      <c r="M24" s="25"/>
    </row>
    <row r="25" spans="1:13" hidden="1" outlineLevel="1" x14ac:dyDescent="0.25">
      <c r="A25" s="27" t="s">
        <v>48</v>
      </c>
      <c r="B25" s="42"/>
      <c r="E25" s="33"/>
      <c r="F25" s="33"/>
      <c r="H25" s="25"/>
      <c r="L25" s="25"/>
      <c r="M25" s="25"/>
    </row>
    <row r="26" spans="1:13" ht="18.75" collapsed="1" x14ac:dyDescent="0.25">
      <c r="A26" s="39"/>
      <c r="B26" s="38" t="s">
        <v>24</v>
      </c>
      <c r="C26" s="39"/>
      <c r="D26" s="39"/>
      <c r="E26" s="39"/>
      <c r="F26" s="39"/>
      <c r="G26" s="40"/>
      <c r="H26" s="25"/>
      <c r="L26" s="25"/>
      <c r="M26" s="25"/>
    </row>
    <row r="27" spans="1:13" x14ac:dyDescent="0.25">
      <c r="A27" s="27" t="s">
        <v>49</v>
      </c>
      <c r="B27" s="43" t="s">
        <v>50</v>
      </c>
      <c r="C27" s="27" t="s">
        <v>1371</v>
      </c>
      <c r="D27" s="44"/>
      <c r="E27" s="44"/>
      <c r="F27" s="44"/>
      <c r="H27" s="25"/>
      <c r="L27" s="25"/>
      <c r="M27" s="25"/>
    </row>
    <row r="28" spans="1:13" x14ac:dyDescent="0.25">
      <c r="A28" s="27" t="s">
        <v>51</v>
      </c>
      <c r="B28" s="43" t="s">
        <v>52</v>
      </c>
      <c r="C28" s="27" t="s">
        <v>1371</v>
      </c>
      <c r="D28" s="44"/>
      <c r="E28" s="44"/>
      <c r="F28" s="44"/>
      <c r="H28" s="25"/>
      <c r="L28" s="25"/>
      <c r="M28" s="25"/>
    </row>
    <row r="29" spans="1:13" x14ac:dyDescent="0.25">
      <c r="A29" s="27" t="s">
        <v>53</v>
      </c>
      <c r="B29" s="43" t="s">
        <v>54</v>
      </c>
      <c r="C29" s="74" t="s">
        <v>1395</v>
      </c>
      <c r="E29" s="44"/>
      <c r="F29" s="44"/>
      <c r="H29" s="25"/>
      <c r="L29" s="25"/>
      <c r="M29" s="25"/>
    </row>
    <row r="30" spans="1:13" hidden="1" outlineLevel="1" x14ac:dyDescent="0.25">
      <c r="A30" s="27" t="s">
        <v>55</v>
      </c>
      <c r="B30" s="43"/>
      <c r="E30" s="44"/>
      <c r="F30" s="44"/>
      <c r="H30" s="25"/>
      <c r="L30" s="25"/>
      <c r="M30" s="25"/>
    </row>
    <row r="31" spans="1:13" hidden="1" outlineLevel="1" x14ac:dyDescent="0.25">
      <c r="A31" s="27" t="s">
        <v>56</v>
      </c>
      <c r="B31" s="43"/>
      <c r="E31" s="44"/>
      <c r="F31" s="44"/>
      <c r="H31" s="25"/>
      <c r="L31" s="25"/>
      <c r="M31" s="25"/>
    </row>
    <row r="32" spans="1:13" hidden="1" outlineLevel="1" x14ac:dyDescent="0.25">
      <c r="A32" s="27" t="s">
        <v>57</v>
      </c>
      <c r="B32" s="43"/>
      <c r="E32" s="44"/>
      <c r="F32" s="44"/>
      <c r="H32" s="25"/>
      <c r="L32" s="25"/>
      <c r="M32" s="25"/>
    </row>
    <row r="33" spans="1:13" hidden="1" outlineLevel="1" x14ac:dyDescent="0.25">
      <c r="A33" s="27" t="s">
        <v>58</v>
      </c>
      <c r="B33" s="43"/>
      <c r="E33" s="44"/>
      <c r="F33" s="44"/>
      <c r="H33" s="25"/>
      <c r="L33" s="25"/>
      <c r="M33" s="25"/>
    </row>
    <row r="34" spans="1:13" hidden="1" outlineLevel="1" x14ac:dyDescent="0.25">
      <c r="A34" s="27" t="s">
        <v>59</v>
      </c>
      <c r="B34" s="43"/>
      <c r="E34" s="44"/>
      <c r="F34" s="44"/>
      <c r="H34" s="25"/>
      <c r="L34" s="25"/>
      <c r="M34" s="25"/>
    </row>
    <row r="35" spans="1:13" hidden="1" outlineLevel="1" x14ac:dyDescent="0.25">
      <c r="A35" s="27" t="s">
        <v>60</v>
      </c>
      <c r="B35" s="45"/>
      <c r="E35" s="44"/>
      <c r="F35" s="44"/>
      <c r="H35" s="25"/>
      <c r="L35" s="25"/>
      <c r="M35" s="25"/>
    </row>
    <row r="36" spans="1:13" ht="18.75" collapsed="1" x14ac:dyDescent="0.25">
      <c r="A36" s="38"/>
      <c r="B36" s="38" t="s">
        <v>25</v>
      </c>
      <c r="C36" s="38"/>
      <c r="D36" s="39"/>
      <c r="E36" s="39"/>
      <c r="F36" s="39"/>
      <c r="G36" s="40"/>
      <c r="H36" s="25"/>
      <c r="L36" s="25"/>
      <c r="M36" s="25"/>
    </row>
    <row r="37" spans="1:13" ht="15" customHeight="1" x14ac:dyDescent="0.25">
      <c r="A37" s="46"/>
      <c r="B37" s="47" t="s">
        <v>61</v>
      </c>
      <c r="C37" s="46" t="s">
        <v>62</v>
      </c>
      <c r="D37" s="46"/>
      <c r="E37" s="48"/>
      <c r="F37" s="49"/>
      <c r="G37" s="49"/>
      <c r="H37" s="25"/>
      <c r="L37" s="25"/>
      <c r="M37" s="25"/>
    </row>
    <row r="38" spans="1:13" x14ac:dyDescent="0.25">
      <c r="A38" s="27" t="s">
        <v>4</v>
      </c>
      <c r="B38" s="44" t="s">
        <v>1142</v>
      </c>
      <c r="C38" s="53">
        <f>'D2. NTT Pool'!C8/1000000</f>
        <v>35416.248958770288</v>
      </c>
      <c r="F38" s="44"/>
      <c r="H38" s="25"/>
      <c r="L38" s="25"/>
      <c r="M38" s="25"/>
    </row>
    <row r="39" spans="1:13" x14ac:dyDescent="0.25">
      <c r="A39" s="27" t="s">
        <v>63</v>
      </c>
      <c r="B39" s="44" t="s">
        <v>64</v>
      </c>
      <c r="C39" s="53">
        <f>'D1. NTT'!D45/1000000</f>
        <v>25238.1266</v>
      </c>
      <c r="F39" s="44"/>
      <c r="H39" s="25"/>
      <c r="L39" s="25"/>
      <c r="M39" s="25"/>
    </row>
    <row r="40" spans="1:13" hidden="1" outlineLevel="1" x14ac:dyDescent="0.25">
      <c r="A40" s="27" t="s">
        <v>65</v>
      </c>
      <c r="B40" s="50" t="s">
        <v>66</v>
      </c>
      <c r="C40" s="27" t="s">
        <v>967</v>
      </c>
      <c r="F40" s="44"/>
      <c r="H40" s="25"/>
      <c r="L40" s="25"/>
      <c r="M40" s="25"/>
    </row>
    <row r="41" spans="1:13" hidden="1" outlineLevel="1" x14ac:dyDescent="0.25">
      <c r="A41" s="27" t="s">
        <v>67</v>
      </c>
      <c r="B41" s="50" t="s">
        <v>68</v>
      </c>
      <c r="C41" s="27" t="s">
        <v>967</v>
      </c>
      <c r="F41" s="44"/>
      <c r="H41" s="25"/>
      <c r="L41" s="25"/>
      <c r="M41" s="25"/>
    </row>
    <row r="42" spans="1:13" hidden="1" outlineLevel="1" x14ac:dyDescent="0.25">
      <c r="A42" s="27" t="s">
        <v>69</v>
      </c>
      <c r="B42" s="44"/>
      <c r="F42" s="44"/>
      <c r="H42" s="25"/>
      <c r="L42" s="25"/>
      <c r="M42" s="25"/>
    </row>
    <row r="43" spans="1:13" hidden="1" outlineLevel="1" x14ac:dyDescent="0.25">
      <c r="A43" s="27" t="s">
        <v>70</v>
      </c>
      <c r="B43" s="44"/>
      <c r="F43" s="44"/>
      <c r="H43" s="25"/>
      <c r="L43" s="25"/>
      <c r="M43" s="25"/>
    </row>
    <row r="44" spans="1:13" ht="15" customHeight="1" collapsed="1" x14ac:dyDescent="0.25">
      <c r="A44" s="46"/>
      <c r="B44" s="47" t="s">
        <v>71</v>
      </c>
      <c r="C44" s="104" t="s">
        <v>1143</v>
      </c>
      <c r="D44" s="46" t="s">
        <v>72</v>
      </c>
      <c r="E44" s="48"/>
      <c r="F44" s="49" t="s">
        <v>73</v>
      </c>
      <c r="G44" s="49" t="s">
        <v>74</v>
      </c>
      <c r="H44" s="25"/>
      <c r="L44" s="25"/>
      <c r="M44" s="25"/>
    </row>
    <row r="45" spans="1:13" x14ac:dyDescent="0.25">
      <c r="A45" s="27" t="s">
        <v>8</v>
      </c>
      <c r="B45" s="51" t="s">
        <v>75</v>
      </c>
      <c r="C45" s="27" t="s">
        <v>967</v>
      </c>
      <c r="D45" s="411">
        <f>1/'D1. NTT'!G156</f>
        <v>1.0869565217391304</v>
      </c>
      <c r="F45" s="411">
        <f>1/'D1. NTT'!G157</f>
        <v>1.0526315789473684</v>
      </c>
      <c r="G45" s="52" t="s">
        <v>967</v>
      </c>
      <c r="H45" s="25"/>
      <c r="L45" s="25"/>
      <c r="M45" s="25"/>
    </row>
    <row r="46" spans="1:13" hidden="1" outlineLevel="1" x14ac:dyDescent="0.25">
      <c r="A46" s="27" t="s">
        <v>76</v>
      </c>
      <c r="B46" s="42" t="s">
        <v>77</v>
      </c>
      <c r="G46" s="27"/>
      <c r="H46" s="25"/>
      <c r="L46" s="25"/>
      <c r="M46" s="25"/>
    </row>
    <row r="47" spans="1:13" hidden="1" outlineLevel="1" x14ac:dyDescent="0.25">
      <c r="A47" s="27" t="s">
        <v>78</v>
      </c>
      <c r="B47" s="42" t="s">
        <v>79</v>
      </c>
      <c r="G47" s="27"/>
      <c r="H47" s="25"/>
      <c r="L47" s="25"/>
      <c r="M47" s="25"/>
    </row>
    <row r="48" spans="1:13" hidden="1" outlineLevel="1" x14ac:dyDescent="0.25">
      <c r="A48" s="27" t="s">
        <v>80</v>
      </c>
      <c r="B48" s="42"/>
      <c r="G48" s="27"/>
      <c r="H48" s="25"/>
      <c r="L48" s="25"/>
      <c r="M48" s="25"/>
    </row>
    <row r="49" spans="1:13" hidden="1" outlineLevel="1" x14ac:dyDescent="0.25">
      <c r="A49" s="27" t="s">
        <v>81</v>
      </c>
      <c r="B49" s="42"/>
      <c r="G49" s="27"/>
      <c r="H49" s="25"/>
      <c r="L49" s="25"/>
      <c r="M49" s="25"/>
    </row>
    <row r="50" spans="1:13" hidden="1" outlineLevel="1" x14ac:dyDescent="0.25">
      <c r="A50" s="27" t="s">
        <v>82</v>
      </c>
      <c r="B50" s="42"/>
      <c r="G50" s="27"/>
      <c r="H50" s="25"/>
      <c r="L50" s="25"/>
      <c r="M50" s="25"/>
    </row>
    <row r="51" spans="1:13" hidden="1" outlineLevel="1" x14ac:dyDescent="0.25">
      <c r="A51" s="27" t="s">
        <v>83</v>
      </c>
      <c r="B51" s="42"/>
      <c r="G51" s="27"/>
      <c r="H51" s="25"/>
      <c r="L51" s="25"/>
      <c r="M51" s="25"/>
    </row>
    <row r="52" spans="1:13" ht="15" customHeight="1" collapsed="1" x14ac:dyDescent="0.25">
      <c r="A52" s="46"/>
      <c r="B52" s="47" t="s">
        <v>84</v>
      </c>
      <c r="C52" s="46" t="s">
        <v>62</v>
      </c>
      <c r="D52" s="46"/>
      <c r="E52" s="48"/>
      <c r="F52" s="49" t="s">
        <v>85</v>
      </c>
      <c r="G52" s="49"/>
      <c r="H52" s="25"/>
      <c r="L52" s="25"/>
      <c r="M52" s="25"/>
    </row>
    <row r="53" spans="1:13" x14ac:dyDescent="0.25">
      <c r="A53" s="27" t="s">
        <v>86</v>
      </c>
      <c r="B53" s="44" t="s">
        <v>87</v>
      </c>
      <c r="C53" s="53">
        <f>'D2. NTT Pool'!C8/1000000</f>
        <v>35416.248958770288</v>
      </c>
      <c r="E53" s="53"/>
      <c r="F53" s="54">
        <f>IF($C$58=0,"",IF(C53="[for completion]","",C53/$C$58))</f>
        <v>1</v>
      </c>
      <c r="G53" s="54"/>
      <c r="H53" s="25"/>
      <c r="L53" s="25"/>
      <c r="M53" s="25"/>
    </row>
    <row r="54" spans="1:13" x14ac:dyDescent="0.25">
      <c r="A54" s="27" t="s">
        <v>88</v>
      </c>
      <c r="B54" s="44" t="s">
        <v>89</v>
      </c>
      <c r="C54" s="27">
        <v>0</v>
      </c>
      <c r="E54" s="53"/>
      <c r="F54" s="54">
        <f>IF($C$58=0,"",IF(C54="[for completion]","",C54/$C$58))</f>
        <v>0</v>
      </c>
      <c r="G54" s="54"/>
      <c r="H54" s="25"/>
      <c r="L54" s="25"/>
      <c r="M54" s="25"/>
    </row>
    <row r="55" spans="1:13" x14ac:dyDescent="0.25">
      <c r="A55" s="27" t="s">
        <v>90</v>
      </c>
      <c r="B55" s="44" t="s">
        <v>91</v>
      </c>
      <c r="C55" s="27">
        <v>0</v>
      </c>
      <c r="E55" s="53"/>
      <c r="F55" s="54">
        <f>IF($C$58=0,"",IF(C55="[for completion]","",C55/$C$58))</f>
        <v>0</v>
      </c>
      <c r="G55" s="54"/>
      <c r="H55" s="25"/>
      <c r="L55" s="25"/>
      <c r="M55" s="25"/>
    </row>
    <row r="56" spans="1:13" x14ac:dyDescent="0.25">
      <c r="A56" s="27" t="s">
        <v>92</v>
      </c>
      <c r="B56" s="44" t="s">
        <v>93</v>
      </c>
      <c r="C56" s="27">
        <v>0</v>
      </c>
      <c r="E56" s="53"/>
      <c r="F56" s="54">
        <f>IF($C$58=0,"",IF(C56="[for completion]","",C56/$C$58))</f>
        <v>0</v>
      </c>
      <c r="G56" s="54"/>
      <c r="H56" s="25"/>
      <c r="L56" s="25"/>
      <c r="M56" s="25"/>
    </row>
    <row r="57" spans="1:13" x14ac:dyDescent="0.25">
      <c r="A57" s="27" t="s">
        <v>94</v>
      </c>
      <c r="B57" s="27" t="s">
        <v>95</v>
      </c>
      <c r="C57" s="27">
        <v>0</v>
      </c>
      <c r="E57" s="53"/>
      <c r="F57" s="54">
        <f>IF($C$58=0,"",IF(C57="[for completion]","",C57/$C$58))</f>
        <v>0</v>
      </c>
      <c r="G57" s="54"/>
      <c r="H57" s="25"/>
      <c r="L57" s="25"/>
      <c r="M57" s="25"/>
    </row>
    <row r="58" spans="1:13" x14ac:dyDescent="0.25">
      <c r="A58" s="27" t="s">
        <v>96</v>
      </c>
      <c r="B58" s="55" t="s">
        <v>97</v>
      </c>
      <c r="C58" s="53">
        <f>SUM(C53:C57)</f>
        <v>35416.248958770288</v>
      </c>
      <c r="D58" s="53"/>
      <c r="E58" s="53"/>
      <c r="F58" s="56">
        <f>SUM(F53:F57)</f>
        <v>1</v>
      </c>
      <c r="G58" s="54"/>
      <c r="H58" s="25"/>
      <c r="L58" s="25"/>
      <c r="M58" s="25"/>
    </row>
    <row r="59" spans="1:13" hidden="1" outlineLevel="1" x14ac:dyDescent="0.25">
      <c r="A59" s="27" t="s">
        <v>98</v>
      </c>
      <c r="B59" s="57" t="s">
        <v>99</v>
      </c>
      <c r="E59" s="53"/>
      <c r="F59" s="54">
        <f t="shared" ref="F59:F64" si="0">IF($C$58=0,"",IF(C59="[for completion]","",C59/$C$58))</f>
        <v>0</v>
      </c>
      <c r="G59" s="54"/>
      <c r="H59" s="25"/>
      <c r="L59" s="25"/>
      <c r="M59" s="25"/>
    </row>
    <row r="60" spans="1:13" hidden="1" outlineLevel="1" x14ac:dyDescent="0.25">
      <c r="A60" s="27" t="s">
        <v>100</v>
      </c>
      <c r="B60" s="57" t="s">
        <v>99</v>
      </c>
      <c r="E60" s="53"/>
      <c r="F60" s="54">
        <f t="shared" si="0"/>
        <v>0</v>
      </c>
      <c r="G60" s="54"/>
      <c r="H60" s="25"/>
      <c r="L60" s="25"/>
      <c r="M60" s="25"/>
    </row>
    <row r="61" spans="1:13" hidden="1" outlineLevel="1" x14ac:dyDescent="0.25">
      <c r="A61" s="27" t="s">
        <v>101</v>
      </c>
      <c r="B61" s="57" t="s">
        <v>99</v>
      </c>
      <c r="E61" s="53"/>
      <c r="F61" s="54">
        <f t="shared" si="0"/>
        <v>0</v>
      </c>
      <c r="G61" s="54"/>
      <c r="H61" s="25"/>
      <c r="L61" s="25"/>
      <c r="M61" s="25"/>
    </row>
    <row r="62" spans="1:13" hidden="1" outlineLevel="1" x14ac:dyDescent="0.25">
      <c r="A62" s="27" t="s">
        <v>102</v>
      </c>
      <c r="B62" s="57" t="s">
        <v>99</v>
      </c>
      <c r="E62" s="53"/>
      <c r="F62" s="54">
        <f t="shared" si="0"/>
        <v>0</v>
      </c>
      <c r="G62" s="54"/>
      <c r="H62" s="25"/>
      <c r="L62" s="25"/>
      <c r="M62" s="25"/>
    </row>
    <row r="63" spans="1:13" hidden="1" outlineLevel="1" x14ac:dyDescent="0.25">
      <c r="A63" s="27" t="s">
        <v>103</v>
      </c>
      <c r="B63" s="57" t="s">
        <v>99</v>
      </c>
      <c r="E63" s="53"/>
      <c r="F63" s="54">
        <f t="shared" si="0"/>
        <v>0</v>
      </c>
      <c r="G63" s="54"/>
      <c r="H63" s="25"/>
      <c r="L63" s="25"/>
      <c r="M63" s="25"/>
    </row>
    <row r="64" spans="1:13" hidden="1" outlineLevel="1" x14ac:dyDescent="0.25">
      <c r="A64" s="27" t="s">
        <v>104</v>
      </c>
      <c r="B64" s="57" t="s">
        <v>99</v>
      </c>
      <c r="C64" s="58"/>
      <c r="D64" s="58"/>
      <c r="E64" s="58"/>
      <c r="F64" s="54">
        <f t="shared" si="0"/>
        <v>0</v>
      </c>
      <c r="G64" s="56"/>
      <c r="H64" s="25"/>
      <c r="L64" s="25"/>
      <c r="M64" s="25"/>
    </row>
    <row r="65" spans="1:13" ht="15" customHeight="1" collapsed="1" x14ac:dyDescent="0.25">
      <c r="A65" s="46"/>
      <c r="B65" s="47" t="s">
        <v>105</v>
      </c>
      <c r="C65" s="104" t="s">
        <v>1154</v>
      </c>
      <c r="D65" s="104" t="s">
        <v>1155</v>
      </c>
      <c r="E65" s="48"/>
      <c r="F65" s="49" t="s">
        <v>106</v>
      </c>
      <c r="G65" s="59" t="s">
        <v>107</v>
      </c>
      <c r="H65" s="25"/>
      <c r="L65" s="25"/>
      <c r="M65" s="25"/>
    </row>
    <row r="66" spans="1:13" x14ac:dyDescent="0.25">
      <c r="A66" s="27" t="s">
        <v>108</v>
      </c>
      <c r="B66" s="44" t="s">
        <v>1418</v>
      </c>
      <c r="C66" s="415">
        <f>[1]HTT!$C$3</f>
        <v>2.8888137581527897</v>
      </c>
      <c r="D66" s="27" t="s">
        <v>970</v>
      </c>
      <c r="E66" s="41"/>
      <c r="F66" s="60"/>
      <c r="G66" s="27"/>
      <c r="H66" s="25"/>
      <c r="L66" s="25"/>
      <c r="M66" s="25"/>
    </row>
    <row r="67" spans="1:13" x14ac:dyDescent="0.25">
      <c r="B67" s="44"/>
      <c r="E67" s="41"/>
      <c r="F67" s="60"/>
      <c r="G67" s="61"/>
      <c r="H67" s="25"/>
      <c r="L67" s="25"/>
      <c r="M67" s="25"/>
    </row>
    <row r="68" spans="1:13" x14ac:dyDescent="0.25">
      <c r="B68" s="44" t="s">
        <v>1148</v>
      </c>
      <c r="C68" s="41"/>
      <c r="D68" s="41"/>
      <c r="E68" s="41"/>
      <c r="F68" s="61"/>
      <c r="G68" s="61"/>
      <c r="H68" s="25"/>
      <c r="L68" s="25"/>
      <c r="M68" s="25"/>
    </row>
    <row r="69" spans="1:13" x14ac:dyDescent="0.25">
      <c r="B69" s="44" t="s">
        <v>110</v>
      </c>
      <c r="E69" s="41"/>
      <c r="F69" s="61"/>
      <c r="G69" s="61"/>
      <c r="H69" s="25"/>
      <c r="L69" s="25"/>
      <c r="M69" s="25"/>
    </row>
    <row r="70" spans="1:13" x14ac:dyDescent="0.25">
      <c r="A70" s="27" t="s">
        <v>111</v>
      </c>
      <c r="B70" s="23" t="s">
        <v>112</v>
      </c>
      <c r="C70" s="53">
        <f>'D2. NTT Pool'!G136/1000000</f>
        <v>4192.6142892499784</v>
      </c>
      <c r="D70" s="27" t="s">
        <v>970</v>
      </c>
      <c r="E70" s="23"/>
      <c r="F70" s="54">
        <f t="shared" ref="F70:F76" si="1">IF($C$77=0,"",IF(C70="[for completion]","",C70/$C$77))</f>
        <v>0.11838109377791078</v>
      </c>
      <c r="G70" s="27" t="s">
        <v>970</v>
      </c>
      <c r="H70" s="25"/>
      <c r="L70" s="25"/>
      <c r="M70" s="25"/>
    </row>
    <row r="71" spans="1:13" x14ac:dyDescent="0.25">
      <c r="A71" s="27" t="s">
        <v>113</v>
      </c>
      <c r="B71" s="23" t="s">
        <v>114</v>
      </c>
      <c r="C71" s="53">
        <f>'D2. NTT Pool'!G137/1000000</f>
        <v>4958.6855871200059</v>
      </c>
      <c r="D71" s="27" t="s">
        <v>970</v>
      </c>
      <c r="E71" s="23"/>
      <c r="F71" s="54">
        <f t="shared" si="1"/>
        <v>0.14001159730079529</v>
      </c>
      <c r="G71" s="27" t="s">
        <v>970</v>
      </c>
      <c r="H71" s="25"/>
      <c r="L71" s="25"/>
      <c r="M71" s="25"/>
    </row>
    <row r="72" spans="1:13" x14ac:dyDescent="0.25">
      <c r="A72" s="27" t="s">
        <v>115</v>
      </c>
      <c r="B72" s="23" t="s">
        <v>116</v>
      </c>
      <c r="C72" s="53">
        <f>'D2. NTT Pool'!G138/1000000</f>
        <v>6763.9985685399588</v>
      </c>
      <c r="D72" s="27" t="s">
        <v>970</v>
      </c>
      <c r="E72" s="23"/>
      <c r="F72" s="54">
        <f t="shared" si="1"/>
        <v>0.19098574150001921</v>
      </c>
      <c r="G72" s="27" t="s">
        <v>970</v>
      </c>
      <c r="H72" s="25"/>
      <c r="L72" s="25"/>
      <c r="M72" s="25"/>
    </row>
    <row r="73" spans="1:13" x14ac:dyDescent="0.25">
      <c r="A73" s="27" t="s">
        <v>117</v>
      </c>
      <c r="B73" s="23" t="s">
        <v>118</v>
      </c>
      <c r="C73" s="53">
        <f>('D2. NTT Pool'!G139+'D2. NTT Pool'!G140)/1000000</f>
        <v>10046.827292699989</v>
      </c>
      <c r="D73" s="27" t="s">
        <v>970</v>
      </c>
      <c r="E73" s="23"/>
      <c r="F73" s="54">
        <f t="shared" si="1"/>
        <v>0.28367846929233165</v>
      </c>
      <c r="G73" s="27" t="s">
        <v>970</v>
      </c>
      <c r="H73" s="25"/>
      <c r="L73" s="25"/>
      <c r="M73" s="25"/>
    </row>
    <row r="74" spans="1:13" x14ac:dyDescent="0.25">
      <c r="A74" s="27" t="s">
        <v>119</v>
      </c>
      <c r="B74" s="23" t="s">
        <v>120</v>
      </c>
      <c r="C74" s="53">
        <f>('D2. NTT Pool'!G141+'D2. NTT Pool'!G142)/1000000</f>
        <v>8808.0353854799996</v>
      </c>
      <c r="D74" s="27" t="s">
        <v>970</v>
      </c>
      <c r="E74" s="23"/>
      <c r="F74" s="54">
        <f t="shared" si="1"/>
        <v>0.24870040290641549</v>
      </c>
      <c r="G74" s="27" t="s">
        <v>970</v>
      </c>
      <c r="H74" s="25"/>
      <c r="L74" s="25"/>
      <c r="M74" s="25"/>
    </row>
    <row r="75" spans="1:13" x14ac:dyDescent="0.25">
      <c r="A75" s="27" t="s">
        <v>121</v>
      </c>
      <c r="B75" s="23" t="s">
        <v>122</v>
      </c>
      <c r="C75" s="53">
        <f>SUM('D2. NTT Pool'!G143:G145)/1000000</f>
        <v>646.08783568000047</v>
      </c>
      <c r="D75" s="27" t="s">
        <v>970</v>
      </c>
      <c r="E75" s="23"/>
      <c r="F75" s="54">
        <f t="shared" si="1"/>
        <v>1.8242695222527604E-2</v>
      </c>
      <c r="G75" s="27" t="s">
        <v>970</v>
      </c>
      <c r="H75" s="25"/>
      <c r="L75" s="25"/>
      <c r="M75" s="25"/>
    </row>
    <row r="76" spans="1:13" x14ac:dyDescent="0.25">
      <c r="A76" s="27" t="s">
        <v>123</v>
      </c>
      <c r="B76" s="23" t="s">
        <v>124</v>
      </c>
      <c r="C76" s="53">
        <v>0</v>
      </c>
      <c r="D76" s="27" t="s">
        <v>970</v>
      </c>
      <c r="E76" s="23"/>
      <c r="F76" s="54">
        <f t="shared" si="1"/>
        <v>0</v>
      </c>
      <c r="G76" s="27" t="s">
        <v>970</v>
      </c>
      <c r="H76" s="25"/>
      <c r="L76" s="25"/>
      <c r="M76" s="25"/>
    </row>
    <row r="77" spans="1:13" x14ac:dyDescent="0.25">
      <c r="A77" s="27" t="s">
        <v>125</v>
      </c>
      <c r="B77" s="62" t="s">
        <v>97</v>
      </c>
      <c r="C77" s="53">
        <f>SUM(C70:C76)</f>
        <v>35416.248958769931</v>
      </c>
      <c r="D77" s="27" t="s">
        <v>970</v>
      </c>
      <c r="E77" s="44"/>
      <c r="F77" s="56">
        <f>SUM(F70:F76)</f>
        <v>1</v>
      </c>
      <c r="G77" s="27" t="s">
        <v>970</v>
      </c>
      <c r="H77" s="25"/>
      <c r="L77" s="25"/>
      <c r="M77" s="25"/>
    </row>
    <row r="78" spans="1:13" hidden="1" outlineLevel="1" x14ac:dyDescent="0.25">
      <c r="A78" s="27" t="s">
        <v>126</v>
      </c>
      <c r="B78" s="63" t="s">
        <v>127</v>
      </c>
      <c r="C78" s="53"/>
      <c r="D78" s="53"/>
      <c r="E78" s="44"/>
      <c r="F78" s="54">
        <f>IF($C$77=0,"",IF(C78="[for completion]","",C78/$C$77))</f>
        <v>0</v>
      </c>
      <c r="G78" s="54" t="e">
        <f t="shared" ref="G78:G87" si="2">IF($D$77=0,"",IF(D78="[for completion]","",D78/$D$77))</f>
        <v>#VALUE!</v>
      </c>
      <c r="H78" s="25"/>
      <c r="L78" s="25"/>
      <c r="M78" s="25"/>
    </row>
    <row r="79" spans="1:13" hidden="1" outlineLevel="1" x14ac:dyDescent="0.25">
      <c r="A79" s="27" t="s">
        <v>128</v>
      </c>
      <c r="B79" s="63" t="s">
        <v>129</v>
      </c>
      <c r="C79" s="53"/>
      <c r="D79" s="53"/>
      <c r="E79" s="44"/>
      <c r="F79" s="54">
        <f t="shared" ref="F79:F87" si="3">IF($C$77=0,"",IF(C79="[for completion]","",C79/$C$77))</f>
        <v>0</v>
      </c>
      <c r="G79" s="54" t="e">
        <f t="shared" si="2"/>
        <v>#VALUE!</v>
      </c>
      <c r="H79" s="25"/>
      <c r="L79" s="25"/>
      <c r="M79" s="25"/>
    </row>
    <row r="80" spans="1:13" hidden="1" outlineLevel="1" x14ac:dyDescent="0.25">
      <c r="A80" s="27" t="s">
        <v>130</v>
      </c>
      <c r="B80" s="63" t="s">
        <v>131</v>
      </c>
      <c r="C80" s="53"/>
      <c r="D80" s="53"/>
      <c r="E80" s="44"/>
      <c r="F80" s="54">
        <f t="shared" si="3"/>
        <v>0</v>
      </c>
      <c r="G80" s="54" t="e">
        <f t="shared" si="2"/>
        <v>#VALUE!</v>
      </c>
      <c r="H80" s="25"/>
      <c r="L80" s="25"/>
      <c r="M80" s="25"/>
    </row>
    <row r="81" spans="1:13" hidden="1" outlineLevel="1" x14ac:dyDescent="0.25">
      <c r="A81" s="27" t="s">
        <v>132</v>
      </c>
      <c r="B81" s="63" t="s">
        <v>133</v>
      </c>
      <c r="C81" s="53"/>
      <c r="D81" s="53"/>
      <c r="E81" s="44"/>
      <c r="F81" s="54">
        <f t="shared" si="3"/>
        <v>0</v>
      </c>
      <c r="G81" s="54" t="e">
        <f t="shared" si="2"/>
        <v>#VALUE!</v>
      </c>
      <c r="H81" s="25"/>
      <c r="L81" s="25"/>
      <c r="M81" s="25"/>
    </row>
    <row r="82" spans="1:13" hidden="1" outlineLevel="1" x14ac:dyDescent="0.25">
      <c r="A82" s="27" t="s">
        <v>134</v>
      </c>
      <c r="B82" s="63" t="s">
        <v>135</v>
      </c>
      <c r="C82" s="53"/>
      <c r="D82" s="53"/>
      <c r="E82" s="44"/>
      <c r="F82" s="54">
        <f t="shared" si="3"/>
        <v>0</v>
      </c>
      <c r="G82" s="54" t="e">
        <f t="shared" si="2"/>
        <v>#VALUE!</v>
      </c>
      <c r="H82" s="25"/>
      <c r="L82" s="25"/>
      <c r="M82" s="25"/>
    </row>
    <row r="83" spans="1:13" hidden="1" outlineLevel="1" x14ac:dyDescent="0.25">
      <c r="A83" s="27" t="s">
        <v>136</v>
      </c>
      <c r="B83" s="63"/>
      <c r="C83" s="53"/>
      <c r="D83" s="53"/>
      <c r="E83" s="44"/>
      <c r="F83" s="54"/>
      <c r="G83" s="54"/>
      <c r="H83" s="25"/>
      <c r="L83" s="25"/>
      <c r="M83" s="25"/>
    </row>
    <row r="84" spans="1:13" hidden="1" outlineLevel="1" x14ac:dyDescent="0.25">
      <c r="A84" s="27" t="s">
        <v>137</v>
      </c>
      <c r="B84" s="63"/>
      <c r="C84" s="53"/>
      <c r="D84" s="53"/>
      <c r="E84" s="44"/>
      <c r="F84" s="54"/>
      <c r="G84" s="54"/>
      <c r="H84" s="25"/>
      <c r="L84" s="25"/>
      <c r="M84" s="25"/>
    </row>
    <row r="85" spans="1:13" hidden="1" outlineLevel="1" x14ac:dyDescent="0.25">
      <c r="A85" s="27" t="s">
        <v>138</v>
      </c>
      <c r="B85" s="63"/>
      <c r="C85" s="53"/>
      <c r="D85" s="53"/>
      <c r="E85" s="44"/>
      <c r="F85" s="54"/>
      <c r="G85" s="54"/>
      <c r="H85" s="25"/>
      <c r="L85" s="25"/>
      <c r="M85" s="25"/>
    </row>
    <row r="86" spans="1:13" hidden="1" outlineLevel="1" x14ac:dyDescent="0.25">
      <c r="A86" s="27" t="s">
        <v>139</v>
      </c>
      <c r="B86" s="62"/>
      <c r="C86" s="53"/>
      <c r="D86" s="53"/>
      <c r="E86" s="44"/>
      <c r="F86" s="54">
        <f t="shared" si="3"/>
        <v>0</v>
      </c>
      <c r="G86" s="54" t="e">
        <f t="shared" si="2"/>
        <v>#VALUE!</v>
      </c>
      <c r="H86" s="25"/>
      <c r="L86" s="25"/>
      <c r="M86" s="25"/>
    </row>
    <row r="87" spans="1:13" hidden="1" outlineLevel="1" x14ac:dyDescent="0.25">
      <c r="A87" s="27" t="s">
        <v>140</v>
      </c>
      <c r="B87" s="63"/>
      <c r="C87" s="53"/>
      <c r="D87" s="53"/>
      <c r="E87" s="44"/>
      <c r="F87" s="54">
        <f t="shared" si="3"/>
        <v>0</v>
      </c>
      <c r="G87" s="54" t="e">
        <f t="shared" si="2"/>
        <v>#VALUE!</v>
      </c>
      <c r="H87" s="25"/>
      <c r="L87" s="25"/>
      <c r="M87" s="25"/>
    </row>
    <row r="88" spans="1:13" ht="15" customHeight="1" collapsed="1" x14ac:dyDescent="0.25">
      <c r="A88" s="46"/>
      <c r="B88" s="47" t="s">
        <v>141</v>
      </c>
      <c r="C88" s="104" t="s">
        <v>1156</v>
      </c>
      <c r="D88" s="104" t="s">
        <v>1157</v>
      </c>
      <c r="E88" s="48"/>
      <c r="F88" s="49" t="s">
        <v>142</v>
      </c>
      <c r="G88" s="46" t="s">
        <v>143</v>
      </c>
      <c r="H88" s="25"/>
      <c r="L88" s="25"/>
      <c r="M88" s="25"/>
    </row>
    <row r="89" spans="1:13" x14ac:dyDescent="0.25">
      <c r="A89" s="27" t="s">
        <v>144</v>
      </c>
      <c r="B89" s="44" t="s">
        <v>109</v>
      </c>
      <c r="C89" s="415">
        <f>'D2. NTT Pool'!C21/12</f>
        <v>2.9737837878981086</v>
      </c>
      <c r="D89" s="415">
        <f>C89+1</f>
        <v>3.9737837878981086</v>
      </c>
      <c r="E89" s="41"/>
      <c r="F89" s="60"/>
      <c r="G89" s="61"/>
      <c r="H89" s="25"/>
      <c r="L89" s="25"/>
      <c r="M89" s="25"/>
    </row>
    <row r="90" spans="1:13" x14ac:dyDescent="0.25">
      <c r="B90" s="44"/>
      <c r="E90" s="41"/>
      <c r="F90" s="60"/>
      <c r="G90" s="61"/>
      <c r="H90" s="25"/>
      <c r="L90" s="25"/>
      <c r="M90" s="25"/>
    </row>
    <row r="91" spans="1:13" x14ac:dyDescent="0.25">
      <c r="B91" s="44" t="s">
        <v>1149</v>
      </c>
      <c r="C91" s="41"/>
      <c r="D91" s="41"/>
      <c r="E91" s="41"/>
      <c r="F91" s="61"/>
      <c r="G91" s="61"/>
      <c r="H91" s="25"/>
      <c r="L91" s="25"/>
      <c r="M91" s="25"/>
    </row>
    <row r="92" spans="1:13" x14ac:dyDescent="0.25">
      <c r="A92" s="27" t="s">
        <v>145</v>
      </c>
      <c r="B92" s="44" t="s">
        <v>110</v>
      </c>
      <c r="E92" s="41"/>
      <c r="F92" s="61"/>
      <c r="G92" s="61"/>
      <c r="H92" s="25"/>
      <c r="L92" s="25"/>
      <c r="M92" s="25"/>
    </row>
    <row r="93" spans="1:13" x14ac:dyDescent="0.25">
      <c r="A93" s="27" t="s">
        <v>146</v>
      </c>
      <c r="B93" s="23" t="s">
        <v>112</v>
      </c>
      <c r="C93" s="53">
        <f>[1]HTT!C5/1000000</f>
        <v>2770.0149999999999</v>
      </c>
      <c r="D93" s="53">
        <f>[1]HTT!D5/1000000</f>
        <v>0</v>
      </c>
      <c r="E93" s="23"/>
      <c r="F93" s="54">
        <f>IF($C$100=0,"",IF(C93="[for completion]","",C93/$C$100))</f>
        <v>0.10975517493441847</v>
      </c>
      <c r="G93" s="54">
        <f>IF($D$100=0,"",IF(D93="[Mark as ND1 if not relevant]","",D93/$D$100))</f>
        <v>0</v>
      </c>
      <c r="H93" s="25"/>
      <c r="L93" s="25"/>
      <c r="M93" s="25"/>
    </row>
    <row r="94" spans="1:13" x14ac:dyDescent="0.25">
      <c r="A94" s="27" t="s">
        <v>147</v>
      </c>
      <c r="B94" s="23" t="s">
        <v>114</v>
      </c>
      <c r="C94" s="53">
        <f>[1]HTT!C6/1000000</f>
        <v>5488.07</v>
      </c>
      <c r="D94" s="53">
        <f>[1]HTT!D6/1000000</f>
        <v>2770.0149999999999</v>
      </c>
      <c r="E94" s="23"/>
      <c r="F94" s="54">
        <f t="shared" ref="F94:F110" si="4">IF($C$100=0,"",IF(C94="[for completion]","",C94/$C$100))</f>
        <v>0.21745155997434451</v>
      </c>
      <c r="G94" s="54">
        <f t="shared" ref="G94:G99" si="5">IF($D$100=0,"",IF(D94="[Mark as ND1 if not relevant]","",D94/$D$100))</f>
        <v>0.10975517493441847</v>
      </c>
      <c r="H94" s="25"/>
      <c r="L94" s="25"/>
      <c r="M94" s="25"/>
    </row>
    <row r="95" spans="1:13" x14ac:dyDescent="0.25">
      <c r="A95" s="27" t="s">
        <v>148</v>
      </c>
      <c r="B95" s="23" t="s">
        <v>116</v>
      </c>
      <c r="C95" s="53">
        <f>[1]HTT!C7/1000000</f>
        <v>5718.74</v>
      </c>
      <c r="D95" s="53">
        <f>[1]HTT!D7/1000000</f>
        <v>5488.07</v>
      </c>
      <c r="E95" s="23"/>
      <c r="F95" s="54">
        <f t="shared" si="4"/>
        <v>0.22659130333390118</v>
      </c>
      <c r="G95" s="54">
        <f t="shared" si="5"/>
        <v>0.21745155997434451</v>
      </c>
      <c r="H95" s="25"/>
      <c r="L95" s="25"/>
      <c r="M95" s="25"/>
    </row>
    <row r="96" spans="1:13" x14ac:dyDescent="0.25">
      <c r="A96" s="27" t="s">
        <v>149</v>
      </c>
      <c r="B96" s="23" t="s">
        <v>118</v>
      </c>
      <c r="C96" s="53">
        <f>[1]HTT!C8/1000000</f>
        <v>3164</v>
      </c>
      <c r="D96" s="53">
        <f>[1]HTT!D8/1000000</f>
        <v>5718.74</v>
      </c>
      <c r="E96" s="23"/>
      <c r="F96" s="54">
        <f t="shared" si="4"/>
        <v>0.12536588195100029</v>
      </c>
      <c r="G96" s="54">
        <f t="shared" si="5"/>
        <v>0.22659130333390118</v>
      </c>
      <c r="H96" s="25"/>
      <c r="L96" s="25"/>
      <c r="M96" s="25"/>
    </row>
    <row r="97" spans="1:14" x14ac:dyDescent="0.25">
      <c r="A97" s="27" t="s">
        <v>150</v>
      </c>
      <c r="B97" s="23" t="s">
        <v>120</v>
      </c>
      <c r="C97" s="53">
        <f>[1]HTT!C9/1000000</f>
        <v>6715.88</v>
      </c>
      <c r="D97" s="53">
        <f>[1]HTT!D9/1000000</f>
        <v>3164</v>
      </c>
      <c r="E97" s="23"/>
      <c r="F97" s="54">
        <f t="shared" si="4"/>
        <v>0.26610057499275719</v>
      </c>
      <c r="G97" s="54">
        <f t="shared" si="5"/>
        <v>0.12536588195100029</v>
      </c>
      <c r="H97" s="25"/>
      <c r="L97" s="25"/>
      <c r="M97" s="25"/>
    </row>
    <row r="98" spans="1:14" x14ac:dyDescent="0.25">
      <c r="A98" s="27" t="s">
        <v>151</v>
      </c>
      <c r="B98" s="23" t="s">
        <v>122</v>
      </c>
      <c r="C98" s="53">
        <f>[1]HTT!C10/1000000</f>
        <v>1100.7</v>
      </c>
      <c r="D98" s="53">
        <f>[1]HTT!D10/1000000</f>
        <v>7816.58</v>
      </c>
      <c r="E98" s="23"/>
      <c r="F98" s="54">
        <f t="shared" si="4"/>
        <v>4.3612587314622635E-2</v>
      </c>
      <c r="G98" s="54">
        <f t="shared" si="5"/>
        <v>0.30971316230737983</v>
      </c>
      <c r="H98" s="25"/>
      <c r="L98" s="25"/>
      <c r="M98" s="25"/>
    </row>
    <row r="99" spans="1:14" x14ac:dyDescent="0.25">
      <c r="A99" s="27" t="s">
        <v>152</v>
      </c>
      <c r="B99" s="23" t="s">
        <v>124</v>
      </c>
      <c r="C99" s="53">
        <f>[1]HTT!C11/1000000</f>
        <v>280.72160000000002</v>
      </c>
      <c r="D99" s="53">
        <f>[1]HTT!D11/1000000</f>
        <v>280.72160000000002</v>
      </c>
      <c r="E99" s="23"/>
      <c r="F99" s="54">
        <f t="shared" si="4"/>
        <v>1.1122917498955729E-2</v>
      </c>
      <c r="G99" s="54">
        <f t="shared" si="5"/>
        <v>1.1122917498955729E-2</v>
      </c>
      <c r="H99" s="25"/>
      <c r="L99" s="25"/>
      <c r="M99" s="25"/>
    </row>
    <row r="100" spans="1:14" x14ac:dyDescent="0.25">
      <c r="A100" s="27" t="s">
        <v>153</v>
      </c>
      <c r="B100" s="62" t="s">
        <v>97</v>
      </c>
      <c r="C100" s="53">
        <f>SUM(C93:C99)</f>
        <v>25238.1266</v>
      </c>
      <c r="D100" s="53">
        <f>SUM(D93:D99)</f>
        <v>25238.1266</v>
      </c>
      <c r="E100" s="44"/>
      <c r="F100" s="56">
        <f>SUM(F93:F99)</f>
        <v>1</v>
      </c>
      <c r="G100" s="56">
        <f>SUM(G93:G99)</f>
        <v>1</v>
      </c>
      <c r="H100" s="25"/>
      <c r="L100" s="25"/>
      <c r="M100" s="25"/>
    </row>
    <row r="101" spans="1:14" hidden="1" outlineLevel="1" x14ac:dyDescent="0.25">
      <c r="A101" s="27" t="s">
        <v>154</v>
      </c>
      <c r="B101" s="63" t="s">
        <v>127</v>
      </c>
      <c r="C101" s="53"/>
      <c r="D101" s="53"/>
      <c r="E101" s="44"/>
      <c r="F101" s="54">
        <f t="shared" si="4"/>
        <v>0</v>
      </c>
      <c r="G101" s="54">
        <f t="shared" ref="G101:G110" si="6">IF($D$100=0,"",IF(D101="[for completion]","",D101/$D$100))</f>
        <v>0</v>
      </c>
      <c r="H101" s="25"/>
      <c r="L101" s="25"/>
      <c r="M101" s="25"/>
    </row>
    <row r="102" spans="1:14" hidden="1" outlineLevel="1" x14ac:dyDescent="0.25">
      <c r="A102" s="27" t="s">
        <v>155</v>
      </c>
      <c r="B102" s="63" t="s">
        <v>129</v>
      </c>
      <c r="C102" s="53"/>
      <c r="D102" s="53"/>
      <c r="E102" s="44"/>
      <c r="F102" s="54">
        <f t="shared" si="4"/>
        <v>0</v>
      </c>
      <c r="G102" s="54">
        <f t="shared" si="6"/>
        <v>0</v>
      </c>
      <c r="H102" s="25"/>
      <c r="L102" s="25"/>
      <c r="M102" s="25"/>
    </row>
    <row r="103" spans="1:14" hidden="1" outlineLevel="1" x14ac:dyDescent="0.25">
      <c r="A103" s="27" t="s">
        <v>156</v>
      </c>
      <c r="B103" s="63" t="s">
        <v>131</v>
      </c>
      <c r="C103" s="53"/>
      <c r="D103" s="53"/>
      <c r="E103" s="44"/>
      <c r="F103" s="54">
        <f t="shared" si="4"/>
        <v>0</v>
      </c>
      <c r="G103" s="54">
        <f t="shared" si="6"/>
        <v>0</v>
      </c>
      <c r="H103" s="25"/>
      <c r="L103" s="25"/>
      <c r="M103" s="25"/>
    </row>
    <row r="104" spans="1:14" hidden="1" outlineLevel="1" x14ac:dyDescent="0.25">
      <c r="A104" s="27" t="s">
        <v>157</v>
      </c>
      <c r="B104" s="63" t="s">
        <v>133</v>
      </c>
      <c r="C104" s="53"/>
      <c r="D104" s="53"/>
      <c r="E104" s="44"/>
      <c r="F104" s="54">
        <f t="shared" si="4"/>
        <v>0</v>
      </c>
      <c r="G104" s="54">
        <f t="shared" si="6"/>
        <v>0</v>
      </c>
      <c r="H104" s="25"/>
      <c r="L104" s="25"/>
      <c r="M104" s="25"/>
    </row>
    <row r="105" spans="1:14" hidden="1" outlineLevel="1" x14ac:dyDescent="0.25">
      <c r="A105" s="27" t="s">
        <v>158</v>
      </c>
      <c r="B105" s="63" t="s">
        <v>135</v>
      </c>
      <c r="C105" s="53"/>
      <c r="D105" s="53"/>
      <c r="E105" s="44"/>
      <c r="F105" s="54">
        <f t="shared" si="4"/>
        <v>0</v>
      </c>
      <c r="G105" s="54">
        <f t="shared" si="6"/>
        <v>0</v>
      </c>
      <c r="H105" s="25"/>
      <c r="L105" s="25"/>
      <c r="M105" s="25"/>
    </row>
    <row r="106" spans="1:14" hidden="1" outlineLevel="1" x14ac:dyDescent="0.25">
      <c r="A106" s="27" t="s">
        <v>159</v>
      </c>
      <c r="B106" s="63"/>
      <c r="C106" s="53"/>
      <c r="D106" s="53"/>
      <c r="E106" s="44"/>
      <c r="F106" s="54"/>
      <c r="G106" s="54"/>
      <c r="H106" s="25"/>
      <c r="L106" s="25"/>
      <c r="M106" s="25"/>
    </row>
    <row r="107" spans="1:14" hidden="1" outlineLevel="1" x14ac:dyDescent="0.25">
      <c r="A107" s="27" t="s">
        <v>160</v>
      </c>
      <c r="B107" s="63"/>
      <c r="C107" s="53"/>
      <c r="D107" s="53"/>
      <c r="E107" s="44"/>
      <c r="F107" s="54"/>
      <c r="G107" s="54"/>
      <c r="H107" s="25"/>
      <c r="L107" s="25"/>
      <c r="M107" s="25"/>
    </row>
    <row r="108" spans="1:14" hidden="1" outlineLevel="1" x14ac:dyDescent="0.25">
      <c r="A108" s="27" t="s">
        <v>161</v>
      </c>
      <c r="B108" s="62"/>
      <c r="C108" s="53"/>
      <c r="D108" s="53"/>
      <c r="E108" s="44"/>
      <c r="F108" s="54">
        <f t="shared" si="4"/>
        <v>0</v>
      </c>
      <c r="G108" s="54">
        <f t="shared" si="6"/>
        <v>0</v>
      </c>
      <c r="H108" s="25"/>
      <c r="L108" s="25"/>
      <c r="M108" s="25"/>
    </row>
    <row r="109" spans="1:14" hidden="1" outlineLevel="1" x14ac:dyDescent="0.25">
      <c r="A109" s="27" t="s">
        <v>162</v>
      </c>
      <c r="B109" s="63"/>
      <c r="C109" s="53"/>
      <c r="D109" s="53"/>
      <c r="E109" s="44"/>
      <c r="F109" s="54">
        <f t="shared" si="4"/>
        <v>0</v>
      </c>
      <c r="G109" s="54">
        <f t="shared" si="6"/>
        <v>0</v>
      </c>
      <c r="H109" s="25"/>
      <c r="L109" s="25"/>
      <c r="M109" s="25"/>
    </row>
    <row r="110" spans="1:14" hidden="1" outlineLevel="1" x14ac:dyDescent="0.25">
      <c r="A110" s="27" t="s">
        <v>163</v>
      </c>
      <c r="B110" s="63"/>
      <c r="C110" s="53"/>
      <c r="D110" s="53"/>
      <c r="E110" s="44"/>
      <c r="F110" s="54">
        <f t="shared" si="4"/>
        <v>0</v>
      </c>
      <c r="G110" s="54">
        <f t="shared" si="6"/>
        <v>0</v>
      </c>
      <c r="H110" s="25"/>
      <c r="L110" s="25"/>
      <c r="M110" s="25"/>
    </row>
    <row r="111" spans="1:14" ht="15" customHeight="1" collapsed="1" x14ac:dyDescent="0.25">
      <c r="A111" s="46"/>
      <c r="B111" s="47" t="s">
        <v>164</v>
      </c>
      <c r="C111" s="49" t="s">
        <v>165</v>
      </c>
      <c r="D111" s="49" t="s">
        <v>166</v>
      </c>
      <c r="E111" s="48"/>
      <c r="F111" s="49" t="s">
        <v>167</v>
      </c>
      <c r="G111" s="49" t="s">
        <v>168</v>
      </c>
      <c r="H111" s="25"/>
      <c r="L111" s="25"/>
      <c r="M111" s="25"/>
    </row>
    <row r="112" spans="1:14" s="64" customFormat="1" x14ac:dyDescent="0.25">
      <c r="A112" s="27" t="s">
        <v>169</v>
      </c>
      <c r="B112" s="44" t="s">
        <v>170</v>
      </c>
      <c r="C112" s="27">
        <v>0</v>
      </c>
      <c r="D112" s="27" t="s">
        <v>970</v>
      </c>
      <c r="E112" s="54"/>
      <c r="F112" s="54">
        <f t="shared" ref="F112:F125" si="7">IF($C$127=0,"",IF(C112="[for completion]","",C112/$C$127))</f>
        <v>0</v>
      </c>
      <c r="G112" s="27" t="s">
        <v>970</v>
      </c>
      <c r="H112" s="25"/>
      <c r="I112" s="27"/>
      <c r="J112" s="27"/>
      <c r="K112" s="27"/>
      <c r="L112" s="25"/>
      <c r="M112" s="25"/>
      <c r="N112" s="25"/>
    </row>
    <row r="113" spans="1:14" s="64" customFormat="1" x14ac:dyDescent="0.25">
      <c r="A113" s="27" t="s">
        <v>171</v>
      </c>
      <c r="B113" s="44" t="s">
        <v>172</v>
      </c>
      <c r="C113" s="27">
        <v>0</v>
      </c>
      <c r="D113" s="27" t="s">
        <v>970</v>
      </c>
      <c r="E113" s="54"/>
      <c r="F113" s="54">
        <f t="shared" si="7"/>
        <v>0</v>
      </c>
      <c r="G113" s="27" t="s">
        <v>970</v>
      </c>
      <c r="H113" s="25"/>
      <c r="I113" s="27"/>
      <c r="J113" s="27"/>
      <c r="K113" s="27"/>
      <c r="L113" s="25"/>
      <c r="M113" s="25"/>
      <c r="N113" s="25"/>
    </row>
    <row r="114" spans="1:14" s="64" customFormat="1" x14ac:dyDescent="0.25">
      <c r="A114" s="27" t="s">
        <v>173</v>
      </c>
      <c r="B114" s="44" t="s">
        <v>174</v>
      </c>
      <c r="C114" s="27">
        <v>0</v>
      </c>
      <c r="D114" s="27" t="s">
        <v>970</v>
      </c>
      <c r="E114" s="54"/>
      <c r="F114" s="54">
        <f t="shared" si="7"/>
        <v>0</v>
      </c>
      <c r="G114" s="27" t="s">
        <v>970</v>
      </c>
      <c r="H114" s="25"/>
      <c r="I114" s="27"/>
      <c r="J114" s="27"/>
      <c r="K114" s="27"/>
      <c r="L114" s="25"/>
      <c r="M114" s="25"/>
      <c r="N114" s="25"/>
    </row>
    <row r="115" spans="1:14" s="64" customFormat="1" x14ac:dyDescent="0.25">
      <c r="A115" s="27" t="s">
        <v>175</v>
      </c>
      <c r="B115" s="44" t="s">
        <v>176</v>
      </c>
      <c r="C115" s="27">
        <v>0</v>
      </c>
      <c r="D115" s="27" t="s">
        <v>970</v>
      </c>
      <c r="E115" s="54"/>
      <c r="F115" s="54">
        <f t="shared" si="7"/>
        <v>0</v>
      </c>
      <c r="G115" s="27" t="s">
        <v>970</v>
      </c>
      <c r="H115" s="25"/>
      <c r="I115" s="27"/>
      <c r="J115" s="27"/>
      <c r="K115" s="27"/>
      <c r="L115" s="25"/>
      <c r="M115" s="25"/>
      <c r="N115" s="25"/>
    </row>
    <row r="116" spans="1:14" s="64" customFormat="1" x14ac:dyDescent="0.25">
      <c r="A116" s="27" t="s">
        <v>177</v>
      </c>
      <c r="B116" s="44" t="s">
        <v>178</v>
      </c>
      <c r="C116" s="27">
        <v>0</v>
      </c>
      <c r="D116" s="27" t="s">
        <v>970</v>
      </c>
      <c r="E116" s="54"/>
      <c r="F116" s="54">
        <f t="shared" si="7"/>
        <v>0</v>
      </c>
      <c r="G116" s="27" t="s">
        <v>970</v>
      </c>
      <c r="H116" s="25"/>
      <c r="I116" s="27"/>
      <c r="J116" s="27"/>
      <c r="K116" s="27"/>
      <c r="L116" s="25"/>
      <c r="M116" s="25"/>
      <c r="N116" s="25"/>
    </row>
    <row r="117" spans="1:14" s="64" customFormat="1" x14ac:dyDescent="0.25">
      <c r="A117" s="27" t="s">
        <v>179</v>
      </c>
      <c r="B117" s="44" t="s">
        <v>180</v>
      </c>
      <c r="C117" s="27">
        <v>0</v>
      </c>
      <c r="D117" s="27" t="s">
        <v>970</v>
      </c>
      <c r="E117" s="44"/>
      <c r="F117" s="54">
        <f t="shared" si="7"/>
        <v>0</v>
      </c>
      <c r="G117" s="27" t="s">
        <v>970</v>
      </c>
      <c r="H117" s="25"/>
      <c r="I117" s="27"/>
      <c r="J117" s="27"/>
      <c r="K117" s="27"/>
      <c r="L117" s="25"/>
      <c r="M117" s="25"/>
      <c r="N117" s="25"/>
    </row>
    <row r="118" spans="1:14" x14ac:dyDescent="0.25">
      <c r="A118" s="27" t="s">
        <v>181</v>
      </c>
      <c r="B118" s="44" t="s">
        <v>182</v>
      </c>
      <c r="C118" s="53">
        <f>'D2. NTT Pool'!C8/1000000</f>
        <v>35416.248958770288</v>
      </c>
      <c r="D118" s="27" t="s">
        <v>970</v>
      </c>
      <c r="E118" s="44"/>
      <c r="F118" s="54">
        <f t="shared" si="7"/>
        <v>1</v>
      </c>
      <c r="G118" s="27" t="s">
        <v>970</v>
      </c>
      <c r="H118" s="25"/>
      <c r="L118" s="25"/>
      <c r="M118" s="25"/>
    </row>
    <row r="119" spans="1:14" x14ac:dyDescent="0.25">
      <c r="A119" s="27" t="s">
        <v>183</v>
      </c>
      <c r="B119" s="44" t="s">
        <v>184</v>
      </c>
      <c r="C119" s="27">
        <v>0</v>
      </c>
      <c r="D119" s="27" t="s">
        <v>970</v>
      </c>
      <c r="E119" s="44"/>
      <c r="F119" s="54">
        <f t="shared" si="7"/>
        <v>0</v>
      </c>
      <c r="G119" s="27" t="s">
        <v>970</v>
      </c>
      <c r="H119" s="25"/>
      <c r="L119" s="25"/>
      <c r="M119" s="25"/>
    </row>
    <row r="120" spans="1:14" x14ac:dyDescent="0.25">
      <c r="A120" s="27" t="s">
        <v>185</v>
      </c>
      <c r="B120" s="44" t="s">
        <v>186</v>
      </c>
      <c r="C120" s="27">
        <v>0</v>
      </c>
      <c r="D120" s="27" t="s">
        <v>970</v>
      </c>
      <c r="E120" s="44"/>
      <c r="F120" s="54">
        <f t="shared" si="7"/>
        <v>0</v>
      </c>
      <c r="G120" s="27" t="s">
        <v>970</v>
      </c>
      <c r="H120" s="25"/>
      <c r="L120" s="25"/>
      <c r="M120" s="25"/>
    </row>
    <row r="121" spans="1:14" x14ac:dyDescent="0.25">
      <c r="A121" s="27" t="s">
        <v>187</v>
      </c>
      <c r="B121" s="44" t="s">
        <v>188</v>
      </c>
      <c r="C121" s="27">
        <v>0</v>
      </c>
      <c r="D121" s="27" t="s">
        <v>970</v>
      </c>
      <c r="E121" s="44"/>
      <c r="F121" s="54">
        <f t="shared" si="7"/>
        <v>0</v>
      </c>
      <c r="G121" s="27" t="s">
        <v>970</v>
      </c>
      <c r="H121" s="25"/>
      <c r="L121" s="25"/>
      <c r="M121" s="25"/>
    </row>
    <row r="122" spans="1:14" x14ac:dyDescent="0.25">
      <c r="A122" s="27" t="s">
        <v>189</v>
      </c>
      <c r="B122" s="44" t="s">
        <v>190</v>
      </c>
      <c r="C122" s="27">
        <v>0</v>
      </c>
      <c r="D122" s="27" t="s">
        <v>970</v>
      </c>
      <c r="E122" s="44"/>
      <c r="F122" s="54">
        <f t="shared" si="7"/>
        <v>0</v>
      </c>
      <c r="G122" s="27" t="s">
        <v>970</v>
      </c>
      <c r="H122" s="25"/>
      <c r="L122" s="25"/>
      <c r="M122" s="25"/>
    </row>
    <row r="123" spans="1:14" x14ac:dyDescent="0.25">
      <c r="A123" s="27" t="s">
        <v>191</v>
      </c>
      <c r="B123" s="44" t="s">
        <v>192</v>
      </c>
      <c r="C123" s="27">
        <v>0</v>
      </c>
      <c r="D123" s="27" t="s">
        <v>970</v>
      </c>
      <c r="E123" s="44"/>
      <c r="F123" s="54">
        <f t="shared" si="7"/>
        <v>0</v>
      </c>
      <c r="G123" s="27" t="s">
        <v>970</v>
      </c>
      <c r="H123" s="25"/>
      <c r="L123" s="25"/>
      <c r="M123" s="25"/>
    </row>
    <row r="124" spans="1:14" x14ac:dyDescent="0.25">
      <c r="A124" s="27" t="s">
        <v>193</v>
      </c>
      <c r="B124" s="44" t="s">
        <v>194</v>
      </c>
      <c r="C124" s="27">
        <v>0</v>
      </c>
      <c r="D124" s="27" t="s">
        <v>970</v>
      </c>
      <c r="E124" s="44"/>
      <c r="F124" s="54">
        <f t="shared" si="7"/>
        <v>0</v>
      </c>
      <c r="G124" s="27" t="s">
        <v>970</v>
      </c>
      <c r="H124" s="25"/>
      <c r="L124" s="25"/>
      <c r="M124" s="25"/>
    </row>
    <row r="125" spans="1:14" x14ac:dyDescent="0.25">
      <c r="A125" s="27" t="s">
        <v>195</v>
      </c>
      <c r="B125" s="44" t="s">
        <v>196</v>
      </c>
      <c r="C125" s="27">
        <v>0</v>
      </c>
      <c r="D125" s="27" t="s">
        <v>970</v>
      </c>
      <c r="E125" s="44"/>
      <c r="F125" s="54">
        <f t="shared" si="7"/>
        <v>0</v>
      </c>
      <c r="G125" s="27" t="s">
        <v>970</v>
      </c>
      <c r="H125" s="25"/>
      <c r="L125" s="25"/>
      <c r="M125" s="25"/>
    </row>
    <row r="126" spans="1:14" x14ac:dyDescent="0.25">
      <c r="A126" s="27" t="s">
        <v>197</v>
      </c>
      <c r="B126" s="44" t="s">
        <v>95</v>
      </c>
      <c r="C126" s="27">
        <v>0</v>
      </c>
      <c r="D126" s="27" t="s">
        <v>970</v>
      </c>
      <c r="E126" s="44"/>
      <c r="F126" s="54">
        <f>IF($C$127=0,"",IF(C126="[for completion]","",C126/$C$127))</f>
        <v>0</v>
      </c>
      <c r="G126" s="27" t="s">
        <v>970</v>
      </c>
      <c r="H126" s="25"/>
      <c r="L126" s="25"/>
      <c r="M126" s="25"/>
    </row>
    <row r="127" spans="1:14" x14ac:dyDescent="0.25">
      <c r="A127" s="27" t="s">
        <v>198</v>
      </c>
      <c r="B127" s="62" t="s">
        <v>97</v>
      </c>
      <c r="C127" s="53">
        <f>SUM(C112:C126)</f>
        <v>35416.248958770288</v>
      </c>
      <c r="D127" s="27" t="s">
        <v>970</v>
      </c>
      <c r="E127" s="44"/>
      <c r="F127" s="65">
        <f>SUM(F112:F126)</f>
        <v>1</v>
      </c>
      <c r="G127" s="27" t="s">
        <v>970</v>
      </c>
      <c r="H127" s="25"/>
      <c r="L127" s="25"/>
      <c r="M127" s="25"/>
    </row>
    <row r="128" spans="1:14" hidden="1" outlineLevel="1" x14ac:dyDescent="0.25">
      <c r="A128" s="27" t="s">
        <v>199</v>
      </c>
      <c r="B128" s="57" t="s">
        <v>99</v>
      </c>
      <c r="C128" s="53"/>
      <c r="E128" s="44"/>
      <c r="F128" s="54">
        <f t="shared" ref="F128:F136" si="8">IF($C$127=0,"",IF(C128="[for completion]","",C128/$C$127))</f>
        <v>0</v>
      </c>
      <c r="G128" s="54" t="e">
        <f t="shared" ref="G128:G136" si="9">IF($D$127=0,"",IF(D128="[for completion]","",D128/$D$127))</f>
        <v>#VALUE!</v>
      </c>
      <c r="H128" s="25"/>
      <c r="L128" s="25"/>
      <c r="M128" s="25"/>
    </row>
    <row r="129" spans="1:14" hidden="1" outlineLevel="1" x14ac:dyDescent="0.25">
      <c r="A129" s="27" t="s">
        <v>200</v>
      </c>
      <c r="B129" s="57" t="s">
        <v>99</v>
      </c>
      <c r="E129" s="44"/>
      <c r="F129" s="54">
        <f t="shared" si="8"/>
        <v>0</v>
      </c>
      <c r="G129" s="54" t="e">
        <f t="shared" si="9"/>
        <v>#VALUE!</v>
      </c>
      <c r="H129" s="25"/>
      <c r="L129" s="25"/>
      <c r="M129" s="25"/>
    </row>
    <row r="130" spans="1:14" hidden="1" outlineLevel="1" x14ac:dyDescent="0.25">
      <c r="A130" s="27" t="s">
        <v>201</v>
      </c>
      <c r="B130" s="57" t="s">
        <v>99</v>
      </c>
      <c r="E130" s="44"/>
      <c r="F130" s="54">
        <f t="shared" si="8"/>
        <v>0</v>
      </c>
      <c r="G130" s="54" t="e">
        <f t="shared" si="9"/>
        <v>#VALUE!</v>
      </c>
      <c r="H130" s="25"/>
      <c r="L130" s="25"/>
      <c r="M130" s="25"/>
    </row>
    <row r="131" spans="1:14" hidden="1" outlineLevel="1" x14ac:dyDescent="0.25">
      <c r="A131" s="27" t="s">
        <v>202</v>
      </c>
      <c r="B131" s="57" t="s">
        <v>99</v>
      </c>
      <c r="E131" s="44"/>
      <c r="F131" s="54">
        <f t="shared" si="8"/>
        <v>0</v>
      </c>
      <c r="G131" s="54" t="e">
        <f t="shared" si="9"/>
        <v>#VALUE!</v>
      </c>
      <c r="H131" s="25"/>
      <c r="L131" s="25"/>
      <c r="M131" s="25"/>
    </row>
    <row r="132" spans="1:14" hidden="1" outlineLevel="1" x14ac:dyDescent="0.25">
      <c r="A132" s="27" t="s">
        <v>203</v>
      </c>
      <c r="B132" s="57" t="s">
        <v>99</v>
      </c>
      <c r="E132" s="44"/>
      <c r="F132" s="54">
        <f t="shared" si="8"/>
        <v>0</v>
      </c>
      <c r="G132" s="54" t="e">
        <f t="shared" si="9"/>
        <v>#VALUE!</v>
      </c>
      <c r="H132" s="25"/>
      <c r="L132" s="25"/>
      <c r="M132" s="25"/>
    </row>
    <row r="133" spans="1:14" hidden="1" outlineLevel="1" x14ac:dyDescent="0.25">
      <c r="A133" s="27" t="s">
        <v>204</v>
      </c>
      <c r="B133" s="57" t="s">
        <v>99</v>
      </c>
      <c r="E133" s="44"/>
      <c r="F133" s="54">
        <f t="shared" si="8"/>
        <v>0</v>
      </c>
      <c r="G133" s="54" t="e">
        <f t="shared" si="9"/>
        <v>#VALUE!</v>
      </c>
      <c r="H133" s="25"/>
      <c r="L133" s="25"/>
      <c r="M133" s="25"/>
    </row>
    <row r="134" spans="1:14" hidden="1" outlineLevel="1" x14ac:dyDescent="0.25">
      <c r="A134" s="27" t="s">
        <v>205</v>
      </c>
      <c r="B134" s="57" t="s">
        <v>99</v>
      </c>
      <c r="E134" s="44"/>
      <c r="F134" s="54">
        <f t="shared" si="8"/>
        <v>0</v>
      </c>
      <c r="G134" s="54" t="e">
        <f t="shared" si="9"/>
        <v>#VALUE!</v>
      </c>
      <c r="H134" s="25"/>
      <c r="L134" s="25"/>
      <c r="M134" s="25"/>
    </row>
    <row r="135" spans="1:14" hidden="1" outlineLevel="1" x14ac:dyDescent="0.25">
      <c r="A135" s="27" t="s">
        <v>206</v>
      </c>
      <c r="B135" s="57" t="s">
        <v>99</v>
      </c>
      <c r="E135" s="44"/>
      <c r="F135" s="54">
        <f t="shared" si="8"/>
        <v>0</v>
      </c>
      <c r="G135" s="54" t="e">
        <f t="shared" si="9"/>
        <v>#VALUE!</v>
      </c>
      <c r="H135" s="25"/>
      <c r="L135" s="25"/>
      <c r="M135" s="25"/>
    </row>
    <row r="136" spans="1:14" hidden="1" outlineLevel="1" x14ac:dyDescent="0.25">
      <c r="A136" s="27" t="s">
        <v>207</v>
      </c>
      <c r="B136" s="57" t="s">
        <v>99</v>
      </c>
      <c r="C136" s="58"/>
      <c r="D136" s="58"/>
      <c r="E136" s="58"/>
      <c r="F136" s="54">
        <f t="shared" si="8"/>
        <v>0</v>
      </c>
      <c r="G136" s="54" t="e">
        <f t="shared" si="9"/>
        <v>#VALUE!</v>
      </c>
      <c r="H136" s="25"/>
      <c r="L136" s="25"/>
      <c r="M136" s="25"/>
    </row>
    <row r="137" spans="1:14" ht="15" customHeight="1" collapsed="1" x14ac:dyDescent="0.25">
      <c r="A137" s="46"/>
      <c r="B137" s="47" t="s">
        <v>208</v>
      </c>
      <c r="C137" s="49" t="s">
        <v>165</v>
      </c>
      <c r="D137" s="49" t="s">
        <v>166</v>
      </c>
      <c r="E137" s="48"/>
      <c r="F137" s="49" t="s">
        <v>167</v>
      </c>
      <c r="G137" s="49" t="s">
        <v>168</v>
      </c>
      <c r="H137" s="25"/>
      <c r="L137" s="25"/>
      <c r="M137" s="25"/>
    </row>
    <row r="138" spans="1:14" s="64" customFormat="1" x14ac:dyDescent="0.25">
      <c r="A138" s="27" t="s">
        <v>209</v>
      </c>
      <c r="B138" s="44" t="s">
        <v>170</v>
      </c>
      <c r="C138" s="53">
        <f>('D1. NTT'!D25+'D1. NTT'!D27+'D1. NTT'!D28+'D1. NTT'!D33+'D1. NTT'!D35+'D1. NTT'!D37+'D1. NTT'!D38+'D1. NTT'!D43)/1000000</f>
        <v>12654.1916</v>
      </c>
      <c r="D138" s="27" t="s">
        <v>970</v>
      </c>
      <c r="E138" s="54"/>
      <c r="F138" s="54">
        <f>IF($C$153=0,"",IF(C138="[for completion]","",C138/$C$153))</f>
        <v>0.50139187430813503</v>
      </c>
      <c r="G138" s="27" t="s">
        <v>970</v>
      </c>
      <c r="H138" s="25"/>
      <c r="I138" s="27"/>
      <c r="J138" s="27"/>
      <c r="K138" s="27"/>
      <c r="L138" s="25"/>
      <c r="M138" s="25"/>
      <c r="N138" s="25"/>
    </row>
    <row r="139" spans="1:14" s="64" customFormat="1" x14ac:dyDescent="0.25">
      <c r="A139" s="27" t="s">
        <v>210</v>
      </c>
      <c r="B139" s="44" t="s">
        <v>172</v>
      </c>
      <c r="C139" s="53">
        <f>('D1. NTT'!D26+'D1. NTT'!D32+'D1. NTT'!D39+'D1. NTT'!D41)/1000000</f>
        <v>8180.5749999999998</v>
      </c>
      <c r="D139" s="27" t="s">
        <v>970</v>
      </c>
      <c r="E139" s="54"/>
      <c r="F139" s="54">
        <f t="shared" ref="F139:F152" si="10">IF($C$153=0,"",IF(C139="[for completion]","",C139/$C$153))</f>
        <v>0.32413558778170165</v>
      </c>
      <c r="G139" s="27" t="s">
        <v>970</v>
      </c>
      <c r="H139" s="25"/>
      <c r="I139" s="27"/>
      <c r="J139" s="27"/>
      <c r="K139" s="27"/>
      <c r="L139" s="25"/>
      <c r="M139" s="25"/>
      <c r="N139" s="25"/>
    </row>
    <row r="140" spans="1:14" s="64" customFormat="1" x14ac:dyDescent="0.25">
      <c r="A140" s="27" t="s">
        <v>211</v>
      </c>
      <c r="B140" s="44" t="s">
        <v>174</v>
      </c>
      <c r="C140" s="53">
        <f>('D1. NTT'!D29+'D1. NTT'!D30+'D1. NTT'!D34+'D1. NTT'!D36+'D1. NTT'!D40+'D1. NTT'!D42)/1000000</f>
        <v>3817.82</v>
      </c>
      <c r="D140" s="27" t="s">
        <v>970</v>
      </c>
      <c r="E140" s="54"/>
      <c r="F140" s="54">
        <f>IF($C$153=0,"",IF(C140="[for completion]","",C140/$C$153))</f>
        <v>0.15127192523077368</v>
      </c>
      <c r="G140" s="27" t="s">
        <v>970</v>
      </c>
      <c r="H140" s="25"/>
      <c r="I140" s="27"/>
      <c r="J140" s="27"/>
      <c r="K140" s="27"/>
      <c r="L140" s="25"/>
      <c r="M140" s="25"/>
      <c r="N140" s="25"/>
    </row>
    <row r="141" spans="1:14" s="64" customFormat="1" x14ac:dyDescent="0.25">
      <c r="A141" s="27" t="s">
        <v>212</v>
      </c>
      <c r="B141" s="44" t="s">
        <v>176</v>
      </c>
      <c r="C141" s="53">
        <v>0</v>
      </c>
      <c r="D141" s="27" t="s">
        <v>970</v>
      </c>
      <c r="E141" s="54"/>
      <c r="F141" s="54">
        <f t="shared" si="10"/>
        <v>0</v>
      </c>
      <c r="G141" s="27" t="s">
        <v>970</v>
      </c>
      <c r="H141" s="25"/>
      <c r="I141" s="27"/>
      <c r="J141" s="27"/>
      <c r="K141" s="27"/>
      <c r="L141" s="25"/>
      <c r="M141" s="25"/>
      <c r="N141" s="25"/>
    </row>
    <row r="142" spans="1:14" s="64" customFormat="1" x14ac:dyDescent="0.25">
      <c r="A142" s="27" t="s">
        <v>213</v>
      </c>
      <c r="B142" s="44" t="s">
        <v>178</v>
      </c>
      <c r="C142" s="53">
        <v>0</v>
      </c>
      <c r="D142" s="27" t="s">
        <v>970</v>
      </c>
      <c r="E142" s="54"/>
      <c r="F142" s="54">
        <f t="shared" si="10"/>
        <v>0</v>
      </c>
      <c r="G142" s="27" t="s">
        <v>970</v>
      </c>
      <c r="H142" s="25"/>
      <c r="I142" s="27"/>
      <c r="J142" s="27"/>
      <c r="K142" s="27"/>
      <c r="L142" s="25"/>
      <c r="M142" s="25"/>
      <c r="N142" s="25"/>
    </row>
    <row r="143" spans="1:14" s="64" customFormat="1" x14ac:dyDescent="0.25">
      <c r="A143" s="27" t="s">
        <v>214</v>
      </c>
      <c r="B143" s="44" t="s">
        <v>180</v>
      </c>
      <c r="C143" s="53">
        <f>('D1. NTT'!D31)/1000000</f>
        <v>585.54</v>
      </c>
      <c r="D143" s="27" t="s">
        <v>970</v>
      </c>
      <c r="E143" s="44"/>
      <c r="F143" s="54">
        <f t="shared" si="10"/>
        <v>2.3200612679389603E-2</v>
      </c>
      <c r="G143" s="27" t="s">
        <v>970</v>
      </c>
      <c r="H143" s="25"/>
      <c r="I143" s="27"/>
      <c r="J143" s="27"/>
      <c r="K143" s="27"/>
      <c r="L143" s="25"/>
      <c r="M143" s="25"/>
      <c r="N143" s="25"/>
    </row>
    <row r="144" spans="1:14" x14ac:dyDescent="0.25">
      <c r="A144" s="27" t="s">
        <v>215</v>
      </c>
      <c r="B144" s="44" t="s">
        <v>182</v>
      </c>
      <c r="C144" s="53">
        <v>0</v>
      </c>
      <c r="D144" s="27" t="s">
        <v>970</v>
      </c>
      <c r="E144" s="44"/>
      <c r="F144" s="54">
        <f t="shared" si="10"/>
        <v>0</v>
      </c>
      <c r="G144" s="27" t="s">
        <v>970</v>
      </c>
      <c r="H144" s="25"/>
      <c r="L144" s="25"/>
      <c r="M144" s="25"/>
    </row>
    <row r="145" spans="1:13" x14ac:dyDescent="0.25">
      <c r="A145" s="27" t="s">
        <v>216</v>
      </c>
      <c r="B145" s="44" t="s">
        <v>184</v>
      </c>
      <c r="C145" s="53">
        <v>0</v>
      </c>
      <c r="D145" s="27" t="s">
        <v>970</v>
      </c>
      <c r="E145" s="44"/>
      <c r="F145" s="54">
        <f t="shared" si="10"/>
        <v>0</v>
      </c>
      <c r="G145" s="27" t="s">
        <v>970</v>
      </c>
      <c r="H145" s="25"/>
      <c r="L145" s="25"/>
      <c r="M145" s="25"/>
    </row>
    <row r="146" spans="1:13" x14ac:dyDescent="0.25">
      <c r="A146" s="27" t="s">
        <v>217</v>
      </c>
      <c r="B146" s="44" t="s">
        <v>186</v>
      </c>
      <c r="C146" s="53">
        <v>0</v>
      </c>
      <c r="D146" s="27" t="s">
        <v>970</v>
      </c>
      <c r="E146" s="44"/>
      <c r="F146" s="54">
        <f t="shared" si="10"/>
        <v>0</v>
      </c>
      <c r="G146" s="27" t="s">
        <v>970</v>
      </c>
      <c r="H146" s="25"/>
      <c r="L146" s="25"/>
      <c r="M146" s="25"/>
    </row>
    <row r="147" spans="1:13" x14ac:dyDescent="0.25">
      <c r="A147" s="27" t="s">
        <v>218</v>
      </c>
      <c r="B147" s="44" t="s">
        <v>188</v>
      </c>
      <c r="C147" s="53">
        <v>0</v>
      </c>
      <c r="D147" s="27" t="s">
        <v>970</v>
      </c>
      <c r="E147" s="44"/>
      <c r="F147" s="54">
        <f t="shared" si="10"/>
        <v>0</v>
      </c>
      <c r="G147" s="27" t="s">
        <v>970</v>
      </c>
      <c r="H147" s="25"/>
      <c r="L147" s="25"/>
      <c r="M147" s="25"/>
    </row>
    <row r="148" spans="1:13" x14ac:dyDescent="0.25">
      <c r="A148" s="27" t="s">
        <v>219</v>
      </c>
      <c r="B148" s="44" t="s">
        <v>190</v>
      </c>
      <c r="C148" s="53">
        <v>0</v>
      </c>
      <c r="D148" s="27" t="s">
        <v>970</v>
      </c>
      <c r="E148" s="44"/>
      <c r="F148" s="54">
        <f t="shared" si="10"/>
        <v>0</v>
      </c>
      <c r="G148" s="27" t="s">
        <v>970</v>
      </c>
      <c r="H148" s="25"/>
      <c r="L148" s="25"/>
      <c r="M148" s="25"/>
    </row>
    <row r="149" spans="1:13" x14ac:dyDescent="0.25">
      <c r="A149" s="27" t="s">
        <v>220</v>
      </c>
      <c r="B149" s="44" t="s">
        <v>192</v>
      </c>
      <c r="C149" s="53">
        <v>0</v>
      </c>
      <c r="D149" s="27" t="s">
        <v>970</v>
      </c>
      <c r="E149" s="44"/>
      <c r="F149" s="54">
        <f t="shared" si="10"/>
        <v>0</v>
      </c>
      <c r="G149" s="27" t="s">
        <v>970</v>
      </c>
      <c r="H149" s="25"/>
      <c r="L149" s="25"/>
      <c r="M149" s="25"/>
    </row>
    <row r="150" spans="1:13" x14ac:dyDescent="0.25">
      <c r="A150" s="27" t="s">
        <v>221</v>
      </c>
      <c r="B150" s="44" t="s">
        <v>194</v>
      </c>
      <c r="C150" s="53">
        <v>0</v>
      </c>
      <c r="D150" s="27" t="s">
        <v>970</v>
      </c>
      <c r="E150" s="44"/>
      <c r="F150" s="54">
        <f t="shared" si="10"/>
        <v>0</v>
      </c>
      <c r="G150" s="27" t="s">
        <v>970</v>
      </c>
      <c r="H150" s="25"/>
      <c r="L150" s="25"/>
      <c r="M150" s="25"/>
    </row>
    <row r="151" spans="1:13" x14ac:dyDescent="0.25">
      <c r="A151" s="27" t="s">
        <v>222</v>
      </c>
      <c r="B151" s="44" t="s">
        <v>196</v>
      </c>
      <c r="C151" s="53">
        <v>0</v>
      </c>
      <c r="D151" s="27" t="s">
        <v>970</v>
      </c>
      <c r="E151" s="44"/>
      <c r="F151" s="54">
        <f t="shared" si="10"/>
        <v>0</v>
      </c>
      <c r="G151" s="27" t="s">
        <v>970</v>
      </c>
      <c r="H151" s="25"/>
      <c r="L151" s="25"/>
      <c r="M151" s="25"/>
    </row>
    <row r="152" spans="1:13" x14ac:dyDescent="0.25">
      <c r="A152" s="27" t="s">
        <v>223</v>
      </c>
      <c r="B152" s="44" t="s">
        <v>95</v>
      </c>
      <c r="C152" s="53">
        <v>0</v>
      </c>
      <c r="D152" s="27" t="s">
        <v>970</v>
      </c>
      <c r="E152" s="44"/>
      <c r="F152" s="54">
        <f t="shared" si="10"/>
        <v>0</v>
      </c>
      <c r="G152" s="27" t="s">
        <v>970</v>
      </c>
      <c r="H152" s="25"/>
      <c r="L152" s="25"/>
      <c r="M152" s="25"/>
    </row>
    <row r="153" spans="1:13" x14ac:dyDescent="0.25">
      <c r="A153" s="27" t="s">
        <v>224</v>
      </c>
      <c r="B153" s="62" t="s">
        <v>97</v>
      </c>
      <c r="C153" s="53">
        <f>SUM(C138:C152)</f>
        <v>25238.1266</v>
      </c>
      <c r="D153" s="27" t="s">
        <v>970</v>
      </c>
      <c r="E153" s="44"/>
      <c r="F153" s="65">
        <f>SUM(F138:F152)</f>
        <v>1</v>
      </c>
      <c r="G153" s="27" t="s">
        <v>970</v>
      </c>
      <c r="H153" s="25"/>
      <c r="L153" s="25"/>
      <c r="M153" s="25"/>
    </row>
    <row r="154" spans="1:13" hidden="1" outlineLevel="1" x14ac:dyDescent="0.25">
      <c r="A154" s="27" t="s">
        <v>225</v>
      </c>
      <c r="B154" s="57" t="s">
        <v>99</v>
      </c>
      <c r="E154" s="44"/>
      <c r="F154" s="54">
        <f t="shared" ref="F154:F162" si="11">IF($C$153=0,"",IF(C154="[for completion]","",C154/$C$153))</f>
        <v>0</v>
      </c>
      <c r="G154" s="54" t="e">
        <f t="shared" ref="G154:G162" si="12">IF($D$153=0,"",IF(D154="[for completion]","",D154/$D$153))</f>
        <v>#VALUE!</v>
      </c>
      <c r="H154" s="25"/>
      <c r="L154" s="25"/>
      <c r="M154" s="25"/>
    </row>
    <row r="155" spans="1:13" hidden="1" outlineLevel="1" x14ac:dyDescent="0.25">
      <c r="A155" s="27" t="s">
        <v>226</v>
      </c>
      <c r="B155" s="57" t="s">
        <v>99</v>
      </c>
      <c r="E155" s="44"/>
      <c r="F155" s="54">
        <f t="shared" si="11"/>
        <v>0</v>
      </c>
      <c r="G155" s="54" t="e">
        <f t="shared" si="12"/>
        <v>#VALUE!</v>
      </c>
      <c r="H155" s="25"/>
      <c r="L155" s="25"/>
      <c r="M155" s="25"/>
    </row>
    <row r="156" spans="1:13" hidden="1" outlineLevel="1" x14ac:dyDescent="0.25">
      <c r="A156" s="27" t="s">
        <v>227</v>
      </c>
      <c r="B156" s="57" t="s">
        <v>99</v>
      </c>
      <c r="E156" s="44"/>
      <c r="F156" s="54">
        <f t="shared" si="11"/>
        <v>0</v>
      </c>
      <c r="G156" s="54" t="e">
        <f t="shared" si="12"/>
        <v>#VALUE!</v>
      </c>
      <c r="H156" s="25"/>
      <c r="L156" s="25"/>
      <c r="M156" s="25"/>
    </row>
    <row r="157" spans="1:13" hidden="1" outlineLevel="1" x14ac:dyDescent="0.25">
      <c r="A157" s="27" t="s">
        <v>228</v>
      </c>
      <c r="B157" s="57" t="s">
        <v>99</v>
      </c>
      <c r="E157" s="44"/>
      <c r="F157" s="54">
        <f t="shared" si="11"/>
        <v>0</v>
      </c>
      <c r="G157" s="54" t="e">
        <f t="shared" si="12"/>
        <v>#VALUE!</v>
      </c>
      <c r="H157" s="25"/>
      <c r="L157" s="25"/>
      <c r="M157" s="25"/>
    </row>
    <row r="158" spans="1:13" hidden="1" outlineLevel="1" x14ac:dyDescent="0.25">
      <c r="A158" s="27" t="s">
        <v>229</v>
      </c>
      <c r="B158" s="57" t="s">
        <v>99</v>
      </c>
      <c r="E158" s="44"/>
      <c r="F158" s="54">
        <f t="shared" si="11"/>
        <v>0</v>
      </c>
      <c r="G158" s="54" t="e">
        <f t="shared" si="12"/>
        <v>#VALUE!</v>
      </c>
      <c r="H158" s="25"/>
      <c r="L158" s="25"/>
      <c r="M158" s="25"/>
    </row>
    <row r="159" spans="1:13" hidden="1" outlineLevel="1" x14ac:dyDescent="0.25">
      <c r="A159" s="27" t="s">
        <v>230</v>
      </c>
      <c r="B159" s="57" t="s">
        <v>99</v>
      </c>
      <c r="E159" s="44"/>
      <c r="F159" s="54">
        <f t="shared" si="11"/>
        <v>0</v>
      </c>
      <c r="G159" s="54" t="e">
        <f t="shared" si="12"/>
        <v>#VALUE!</v>
      </c>
      <c r="H159" s="25"/>
      <c r="L159" s="25"/>
      <c r="M159" s="25"/>
    </row>
    <row r="160" spans="1:13" hidden="1" outlineLevel="1" x14ac:dyDescent="0.25">
      <c r="A160" s="27" t="s">
        <v>231</v>
      </c>
      <c r="B160" s="57" t="s">
        <v>99</v>
      </c>
      <c r="E160" s="44"/>
      <c r="F160" s="54">
        <f t="shared" si="11"/>
        <v>0</v>
      </c>
      <c r="G160" s="54" t="e">
        <f t="shared" si="12"/>
        <v>#VALUE!</v>
      </c>
      <c r="H160" s="25"/>
      <c r="L160" s="25"/>
      <c r="M160" s="25"/>
    </row>
    <row r="161" spans="1:13" hidden="1" outlineLevel="1" x14ac:dyDescent="0.25">
      <c r="A161" s="27" t="s">
        <v>232</v>
      </c>
      <c r="B161" s="57" t="s">
        <v>99</v>
      </c>
      <c r="E161" s="44"/>
      <c r="F161" s="54">
        <f t="shared" si="11"/>
        <v>0</v>
      </c>
      <c r="G161" s="54" t="e">
        <f t="shared" si="12"/>
        <v>#VALUE!</v>
      </c>
      <c r="H161" s="25"/>
      <c r="L161" s="25"/>
      <c r="M161" s="25"/>
    </row>
    <row r="162" spans="1:13" hidden="1" outlineLevel="1" x14ac:dyDescent="0.25">
      <c r="A162" s="27" t="s">
        <v>233</v>
      </c>
      <c r="B162" s="57" t="s">
        <v>99</v>
      </c>
      <c r="C162" s="58"/>
      <c r="D162" s="58"/>
      <c r="E162" s="58"/>
      <c r="F162" s="54">
        <f t="shared" si="11"/>
        <v>0</v>
      </c>
      <c r="G162" s="54" t="e">
        <f t="shared" si="12"/>
        <v>#VALUE!</v>
      </c>
      <c r="H162" s="25"/>
      <c r="L162" s="25"/>
      <c r="M162" s="25"/>
    </row>
    <row r="163" spans="1:13" ht="15" customHeight="1" collapsed="1" x14ac:dyDescent="0.25">
      <c r="A163" s="46"/>
      <c r="B163" s="47" t="s">
        <v>234</v>
      </c>
      <c r="C163" s="104" t="s">
        <v>165</v>
      </c>
      <c r="D163" s="104" t="s">
        <v>166</v>
      </c>
      <c r="E163" s="48"/>
      <c r="F163" s="104" t="s">
        <v>167</v>
      </c>
      <c r="G163" s="104" t="s">
        <v>168</v>
      </c>
      <c r="H163" s="25"/>
      <c r="L163" s="25"/>
      <c r="M163" s="25"/>
    </row>
    <row r="164" spans="1:13" x14ac:dyDescent="0.25">
      <c r="A164" s="27" t="s">
        <v>236</v>
      </c>
      <c r="B164" s="25" t="s">
        <v>237</v>
      </c>
      <c r="C164" s="53">
        <f>SUMIF('D1. NTT'!$G$25:G43,"=Fixed",'D1. NTT'!$D$25:D43)/1000000</f>
        <v>21694.7166</v>
      </c>
      <c r="D164" s="27" t="s">
        <v>970</v>
      </c>
      <c r="E164" s="66"/>
      <c r="F164" s="66">
        <f>IF($C$167=0,"",IF(C164="[for completion]","",C164/$C$167))</f>
        <v>0.85960091031479335</v>
      </c>
      <c r="G164" s="27" t="s">
        <v>970</v>
      </c>
      <c r="H164" s="25"/>
      <c r="L164" s="25"/>
      <c r="M164" s="25"/>
    </row>
    <row r="165" spans="1:13" x14ac:dyDescent="0.25">
      <c r="A165" s="27" t="s">
        <v>238</v>
      </c>
      <c r="B165" s="25" t="s">
        <v>239</v>
      </c>
      <c r="C165" s="53">
        <f>'D1. NTT'!D45/1000000-'A. HTT General'!C164</f>
        <v>3543.41</v>
      </c>
      <c r="D165" s="27" t="s">
        <v>970</v>
      </c>
      <c r="E165" s="66"/>
      <c r="F165" s="66">
        <f>IF($C$167=0,"",IF(C165="[for completion]","",C165/$C$167))</f>
        <v>0.14039908968520667</v>
      </c>
      <c r="G165" s="27" t="s">
        <v>970</v>
      </c>
      <c r="H165" s="25"/>
      <c r="L165" s="25"/>
      <c r="M165" s="25"/>
    </row>
    <row r="166" spans="1:13" x14ac:dyDescent="0.25">
      <c r="A166" s="27" t="s">
        <v>240</v>
      </c>
      <c r="B166" s="25" t="s">
        <v>95</v>
      </c>
      <c r="C166" s="53">
        <v>0</v>
      </c>
      <c r="D166" s="27" t="s">
        <v>970</v>
      </c>
      <c r="E166" s="66"/>
      <c r="F166" s="66">
        <f>IF($C$167=0,"",IF(C166="[for completion]","",C166/$C$167))</f>
        <v>0</v>
      </c>
      <c r="G166" s="27" t="s">
        <v>970</v>
      </c>
      <c r="H166" s="25"/>
      <c r="L166" s="25"/>
      <c r="M166" s="25"/>
    </row>
    <row r="167" spans="1:13" x14ac:dyDescent="0.25">
      <c r="A167" s="27" t="s">
        <v>241</v>
      </c>
      <c r="B167" s="67" t="s">
        <v>97</v>
      </c>
      <c r="C167" s="53">
        <f>SUM(C164:C166)</f>
        <v>25238.1266</v>
      </c>
      <c r="D167" s="27" t="s">
        <v>970</v>
      </c>
      <c r="E167" s="66"/>
      <c r="F167" s="66">
        <f>SUM(F164:F166)</f>
        <v>1</v>
      </c>
      <c r="G167" s="27" t="s">
        <v>970</v>
      </c>
      <c r="H167" s="25"/>
      <c r="L167" s="25"/>
      <c r="M167" s="25"/>
    </row>
    <row r="168" spans="1:13" hidden="1" outlineLevel="1" x14ac:dyDescent="0.25">
      <c r="A168" s="27" t="s">
        <v>242</v>
      </c>
      <c r="B168" s="67"/>
      <c r="C168" s="25"/>
      <c r="D168" s="25"/>
      <c r="E168" s="66"/>
      <c r="F168" s="66"/>
      <c r="G168" s="23"/>
      <c r="H168" s="25"/>
      <c r="L168" s="25"/>
      <c r="M168" s="25"/>
    </row>
    <row r="169" spans="1:13" hidden="1" outlineLevel="1" x14ac:dyDescent="0.25">
      <c r="A169" s="27" t="s">
        <v>243</v>
      </c>
      <c r="B169" s="67"/>
      <c r="C169" s="25"/>
      <c r="D169" s="25"/>
      <c r="E169" s="66"/>
      <c r="F169" s="66"/>
      <c r="G169" s="23"/>
      <c r="H169" s="25"/>
      <c r="L169" s="25"/>
      <c r="M169" s="25"/>
    </row>
    <row r="170" spans="1:13" hidden="1" outlineLevel="1" x14ac:dyDescent="0.25">
      <c r="A170" s="27" t="s">
        <v>244</v>
      </c>
      <c r="B170" s="67"/>
      <c r="C170" s="25"/>
      <c r="D170" s="25"/>
      <c r="E170" s="66"/>
      <c r="F170" s="66"/>
      <c r="G170" s="23"/>
      <c r="H170" s="25"/>
      <c r="L170" s="25"/>
      <c r="M170" s="25"/>
    </row>
    <row r="171" spans="1:13" hidden="1" outlineLevel="1" x14ac:dyDescent="0.25">
      <c r="A171" s="27" t="s">
        <v>245</v>
      </c>
      <c r="B171" s="67"/>
      <c r="C171" s="25"/>
      <c r="D171" s="25"/>
      <c r="E171" s="66"/>
      <c r="F171" s="66"/>
      <c r="G171" s="23"/>
      <c r="H171" s="25"/>
      <c r="L171" s="25"/>
      <c r="M171" s="25"/>
    </row>
    <row r="172" spans="1:13" hidden="1" outlineLevel="1" x14ac:dyDescent="0.25">
      <c r="A172" s="27" t="s">
        <v>246</v>
      </c>
      <c r="B172" s="67"/>
      <c r="C172" s="25"/>
      <c r="D172" s="25"/>
      <c r="E172" s="66"/>
      <c r="F172" s="66"/>
      <c r="G172" s="23"/>
      <c r="H172" s="25"/>
      <c r="L172" s="25"/>
      <c r="M172" s="25"/>
    </row>
    <row r="173" spans="1:13" ht="15" customHeight="1" collapsed="1" x14ac:dyDescent="0.25">
      <c r="A173" s="46"/>
      <c r="B173" s="47" t="s">
        <v>247</v>
      </c>
      <c r="C173" s="46" t="s">
        <v>62</v>
      </c>
      <c r="D173" s="46"/>
      <c r="E173" s="48"/>
      <c r="F173" s="49" t="s">
        <v>248</v>
      </c>
      <c r="G173" s="49"/>
      <c r="H173" s="25"/>
      <c r="L173" s="25"/>
      <c r="M173" s="25"/>
    </row>
    <row r="174" spans="1:13" ht="15" customHeight="1" x14ac:dyDescent="0.25">
      <c r="A174" s="27" t="s">
        <v>249</v>
      </c>
      <c r="B174" s="44" t="s">
        <v>250</v>
      </c>
      <c r="C174" s="27">
        <v>0</v>
      </c>
      <c r="D174" s="41"/>
      <c r="E174" s="33"/>
      <c r="F174" s="54" t="str">
        <f>IF($C$179=0,"",IF(C174="[for completion]","",C174/$C$179))</f>
        <v/>
      </c>
      <c r="G174" s="54"/>
      <c r="H174" s="25"/>
      <c r="L174" s="25"/>
      <c r="M174" s="25"/>
    </row>
    <row r="175" spans="1:13" ht="30.75" customHeight="1" x14ac:dyDescent="0.25">
      <c r="A175" s="27" t="s">
        <v>9</v>
      </c>
      <c r="B175" s="44" t="s">
        <v>1144</v>
      </c>
      <c r="C175" s="27">
        <v>0</v>
      </c>
      <c r="E175" s="56"/>
      <c r="F175" s="54" t="str">
        <f>IF($C$179=0,"",IF(C175="[for completion]","",C175/$C$179))</f>
        <v/>
      </c>
      <c r="G175" s="54"/>
      <c r="H175" s="25"/>
      <c r="L175" s="25"/>
      <c r="M175" s="25"/>
    </row>
    <row r="176" spans="1:13" x14ac:dyDescent="0.25">
      <c r="A176" s="27" t="s">
        <v>251</v>
      </c>
      <c r="B176" s="44" t="s">
        <v>252</v>
      </c>
      <c r="C176" s="27">
        <v>0</v>
      </c>
      <c r="E176" s="56"/>
      <c r="F176" s="54"/>
      <c r="G176" s="54"/>
      <c r="H176" s="25"/>
      <c r="L176" s="25"/>
      <c r="M176" s="25"/>
    </row>
    <row r="177" spans="1:13" x14ac:dyDescent="0.25">
      <c r="A177" s="27" t="s">
        <v>253</v>
      </c>
      <c r="B177" s="44" t="s">
        <v>254</v>
      </c>
      <c r="C177" s="27">
        <v>0</v>
      </c>
      <c r="E177" s="56"/>
      <c r="F177" s="54" t="str">
        <f t="shared" ref="F177:F187" si="13">IF($C$179=0,"",IF(C177="[for completion]","",C177/$C$179))</f>
        <v/>
      </c>
      <c r="G177" s="54"/>
      <c r="H177" s="25"/>
      <c r="L177" s="25"/>
      <c r="M177" s="25"/>
    </row>
    <row r="178" spans="1:13" x14ac:dyDescent="0.25">
      <c r="A178" s="27" t="s">
        <v>255</v>
      </c>
      <c r="B178" s="44" t="s">
        <v>95</v>
      </c>
      <c r="C178" s="27">
        <v>0</v>
      </c>
      <c r="E178" s="56"/>
      <c r="F178" s="54" t="str">
        <f t="shared" si="13"/>
        <v/>
      </c>
      <c r="G178" s="54"/>
      <c r="H178" s="25"/>
      <c r="L178" s="25"/>
      <c r="M178" s="25"/>
    </row>
    <row r="179" spans="1:13" x14ac:dyDescent="0.25">
      <c r="A179" s="27" t="s">
        <v>10</v>
      </c>
      <c r="B179" s="62" t="s">
        <v>97</v>
      </c>
      <c r="C179" s="44">
        <f>SUM(C174:C178)</f>
        <v>0</v>
      </c>
      <c r="E179" s="56"/>
      <c r="F179" s="56">
        <f>SUM(F174:F178)</f>
        <v>0</v>
      </c>
      <c r="G179" s="54"/>
      <c r="H179" s="25"/>
      <c r="L179" s="25"/>
      <c r="M179" s="25"/>
    </row>
    <row r="180" spans="1:13" hidden="1" outlineLevel="1" x14ac:dyDescent="0.25">
      <c r="A180" s="27" t="s">
        <v>256</v>
      </c>
      <c r="B180" s="68" t="s">
        <v>257</v>
      </c>
      <c r="E180" s="56"/>
      <c r="F180" s="54" t="str">
        <f t="shared" si="13"/>
        <v/>
      </c>
      <c r="G180" s="54"/>
      <c r="H180" s="25"/>
      <c r="L180" s="25"/>
      <c r="M180" s="25"/>
    </row>
    <row r="181" spans="1:13" s="68" customFormat="1" ht="30" hidden="1" outlineLevel="1" x14ac:dyDescent="0.25">
      <c r="A181" s="27" t="s">
        <v>258</v>
      </c>
      <c r="B181" s="68" t="s">
        <v>259</v>
      </c>
      <c r="F181" s="54" t="str">
        <f t="shared" si="13"/>
        <v/>
      </c>
    </row>
    <row r="182" spans="1:13" ht="30" hidden="1" outlineLevel="1" x14ac:dyDescent="0.25">
      <c r="A182" s="27" t="s">
        <v>260</v>
      </c>
      <c r="B182" s="68" t="s">
        <v>261</v>
      </c>
      <c r="E182" s="56"/>
      <c r="F182" s="54" t="str">
        <f t="shared" si="13"/>
        <v/>
      </c>
      <c r="G182" s="54"/>
      <c r="H182" s="25"/>
      <c r="L182" s="25"/>
      <c r="M182" s="25"/>
    </row>
    <row r="183" spans="1:13" hidden="1" outlineLevel="1" x14ac:dyDescent="0.25">
      <c r="A183" s="27" t="s">
        <v>262</v>
      </c>
      <c r="B183" s="68" t="s">
        <v>263</v>
      </c>
      <c r="E183" s="56"/>
      <c r="F183" s="54" t="str">
        <f t="shared" si="13"/>
        <v/>
      </c>
      <c r="G183" s="54"/>
      <c r="H183" s="25"/>
      <c r="L183" s="25"/>
      <c r="M183" s="25"/>
    </row>
    <row r="184" spans="1:13" s="68" customFormat="1" ht="30" hidden="1" outlineLevel="1" x14ac:dyDescent="0.25">
      <c r="A184" s="27" t="s">
        <v>264</v>
      </c>
      <c r="B184" s="68" t="s">
        <v>265</v>
      </c>
      <c r="F184" s="54" t="str">
        <f t="shared" si="13"/>
        <v/>
      </c>
    </row>
    <row r="185" spans="1:13" ht="30" hidden="1" outlineLevel="1" x14ac:dyDescent="0.25">
      <c r="A185" s="27" t="s">
        <v>266</v>
      </c>
      <c r="B185" s="68" t="s">
        <v>267</v>
      </c>
      <c r="E185" s="56"/>
      <c r="F185" s="54" t="str">
        <f t="shared" si="13"/>
        <v/>
      </c>
      <c r="G185" s="54"/>
      <c r="H185" s="25"/>
      <c r="L185" s="25"/>
      <c r="M185" s="25"/>
    </row>
    <row r="186" spans="1:13" hidden="1" outlineLevel="1" x14ac:dyDescent="0.25">
      <c r="A186" s="27" t="s">
        <v>268</v>
      </c>
      <c r="B186" s="68" t="s">
        <v>269</v>
      </c>
      <c r="E186" s="56"/>
      <c r="F186" s="54" t="str">
        <f t="shared" si="13"/>
        <v/>
      </c>
      <c r="G186" s="54"/>
      <c r="H186" s="25"/>
      <c r="L186" s="25"/>
      <c r="M186" s="25"/>
    </row>
    <row r="187" spans="1:13" hidden="1" outlineLevel="1" x14ac:dyDescent="0.25">
      <c r="A187" s="27" t="s">
        <v>270</v>
      </c>
      <c r="B187" s="68" t="s">
        <v>271</v>
      </c>
      <c r="E187" s="56"/>
      <c r="F187" s="54" t="str">
        <f t="shared" si="13"/>
        <v/>
      </c>
      <c r="G187" s="54"/>
      <c r="H187" s="25"/>
      <c r="L187" s="25"/>
      <c r="M187" s="25"/>
    </row>
    <row r="188" spans="1:13" hidden="1" outlineLevel="1" x14ac:dyDescent="0.25">
      <c r="A188" s="27" t="s">
        <v>272</v>
      </c>
      <c r="B188" s="68"/>
      <c r="E188" s="56"/>
      <c r="F188" s="54"/>
      <c r="G188" s="54"/>
      <c r="H188" s="25"/>
      <c r="L188" s="25"/>
      <c r="M188" s="25"/>
    </row>
    <row r="189" spans="1:13" hidden="1" outlineLevel="1" x14ac:dyDescent="0.25">
      <c r="A189" s="27" t="s">
        <v>273</v>
      </c>
      <c r="B189" s="68"/>
      <c r="E189" s="56"/>
      <c r="F189" s="54"/>
      <c r="G189" s="54"/>
      <c r="H189" s="25"/>
      <c r="L189" s="25"/>
      <c r="M189" s="25"/>
    </row>
    <row r="190" spans="1:13" hidden="1" outlineLevel="1" x14ac:dyDescent="0.25">
      <c r="A190" s="27" t="s">
        <v>274</v>
      </c>
      <c r="B190" s="68"/>
      <c r="E190" s="56"/>
      <c r="F190" s="54"/>
      <c r="G190" s="54"/>
      <c r="H190" s="25"/>
      <c r="L190" s="25"/>
      <c r="M190" s="25"/>
    </row>
    <row r="191" spans="1:13" hidden="1" outlineLevel="1" x14ac:dyDescent="0.25">
      <c r="A191" s="27" t="s">
        <v>275</v>
      </c>
      <c r="B191" s="57"/>
      <c r="E191" s="56"/>
      <c r="F191" s="54" t="str">
        <f>IF($C$179=0,"",IF(C191="[for completion]","",C191/$C$179))</f>
        <v/>
      </c>
      <c r="G191" s="54"/>
      <c r="H191" s="25"/>
      <c r="L191" s="25"/>
      <c r="M191" s="25"/>
    </row>
    <row r="192" spans="1:13" ht="15" customHeight="1" collapsed="1" x14ac:dyDescent="0.25">
      <c r="A192" s="46"/>
      <c r="B192" s="47" t="s">
        <v>276</v>
      </c>
      <c r="C192" s="46" t="s">
        <v>62</v>
      </c>
      <c r="D192" s="46"/>
      <c r="E192" s="48"/>
      <c r="F192" s="49" t="s">
        <v>248</v>
      </c>
      <c r="G192" s="49"/>
      <c r="H192" s="25"/>
      <c r="L192" s="25"/>
      <c r="M192" s="25"/>
    </row>
    <row r="193" spans="1:13" x14ac:dyDescent="0.25">
      <c r="A193" s="27" t="s">
        <v>277</v>
      </c>
      <c r="B193" s="44" t="s">
        <v>278</v>
      </c>
      <c r="C193" s="27">
        <v>0</v>
      </c>
      <c r="E193" s="53"/>
      <c r="F193" s="54" t="str">
        <f t="shared" ref="F193:F206" si="14">IF($C$208=0,"",IF(C193="[for completion]","",C193/$C$208))</f>
        <v/>
      </c>
      <c r="G193" s="54"/>
      <c r="H193" s="25"/>
      <c r="L193" s="25"/>
      <c r="M193" s="25"/>
    </row>
    <row r="194" spans="1:13" x14ac:dyDescent="0.25">
      <c r="A194" s="27" t="s">
        <v>279</v>
      </c>
      <c r="B194" s="44" t="s">
        <v>280</v>
      </c>
      <c r="C194" s="27">
        <v>0</v>
      </c>
      <c r="E194" s="56"/>
      <c r="F194" s="54" t="str">
        <f t="shared" si="14"/>
        <v/>
      </c>
      <c r="G194" s="56"/>
      <c r="H194" s="25"/>
      <c r="L194" s="25"/>
      <c r="M194" s="25"/>
    </row>
    <row r="195" spans="1:13" x14ac:dyDescent="0.25">
      <c r="A195" s="27" t="s">
        <v>281</v>
      </c>
      <c r="B195" s="44" t="s">
        <v>282</v>
      </c>
      <c r="C195" s="27">
        <v>0</v>
      </c>
      <c r="E195" s="56"/>
      <c r="F195" s="54" t="str">
        <f t="shared" si="14"/>
        <v/>
      </c>
      <c r="G195" s="56"/>
      <c r="H195" s="25"/>
      <c r="L195" s="25"/>
      <c r="M195" s="25"/>
    </row>
    <row r="196" spans="1:13" x14ac:dyDescent="0.25">
      <c r="A196" s="27" t="s">
        <v>283</v>
      </c>
      <c r="B196" s="44" t="s">
        <v>284</v>
      </c>
      <c r="C196" s="27">
        <v>0</v>
      </c>
      <c r="E196" s="56"/>
      <c r="F196" s="54" t="str">
        <f t="shared" si="14"/>
        <v/>
      </c>
      <c r="G196" s="56"/>
      <c r="H196" s="25"/>
      <c r="L196" s="25"/>
      <c r="M196" s="25"/>
    </row>
    <row r="197" spans="1:13" x14ac:dyDescent="0.25">
      <c r="A197" s="27" t="s">
        <v>285</v>
      </c>
      <c r="B197" s="44" t="s">
        <v>286</v>
      </c>
      <c r="C197" s="27">
        <v>0</v>
      </c>
      <c r="E197" s="56"/>
      <c r="F197" s="54" t="str">
        <f t="shared" si="14"/>
        <v/>
      </c>
      <c r="G197" s="56"/>
      <c r="H197" s="25"/>
      <c r="L197" s="25"/>
      <c r="M197" s="25"/>
    </row>
    <row r="198" spans="1:13" x14ac:dyDescent="0.25">
      <c r="A198" s="27" t="s">
        <v>287</v>
      </c>
      <c r="B198" s="44" t="s">
        <v>288</v>
      </c>
      <c r="C198" s="27">
        <v>0</v>
      </c>
      <c r="E198" s="56"/>
      <c r="F198" s="54" t="str">
        <f t="shared" si="14"/>
        <v/>
      </c>
      <c r="G198" s="56"/>
      <c r="H198" s="25"/>
      <c r="L198" s="25"/>
      <c r="M198" s="25"/>
    </row>
    <row r="199" spans="1:13" x14ac:dyDescent="0.25">
      <c r="A199" s="27" t="s">
        <v>289</v>
      </c>
      <c r="B199" s="44" t="s">
        <v>290</v>
      </c>
      <c r="C199" s="27">
        <v>0</v>
      </c>
      <c r="E199" s="56"/>
      <c r="F199" s="54" t="str">
        <f t="shared" si="14"/>
        <v/>
      </c>
      <c r="G199" s="56"/>
      <c r="H199" s="25"/>
      <c r="L199" s="25"/>
      <c r="M199" s="25"/>
    </row>
    <row r="200" spans="1:13" x14ac:dyDescent="0.25">
      <c r="A200" s="27" t="s">
        <v>291</v>
      </c>
      <c r="B200" s="44" t="s">
        <v>12</v>
      </c>
      <c r="C200" s="27">
        <v>0</v>
      </c>
      <c r="E200" s="56"/>
      <c r="F200" s="54" t="str">
        <f t="shared" si="14"/>
        <v/>
      </c>
      <c r="G200" s="56"/>
      <c r="H200" s="25"/>
      <c r="L200" s="25"/>
      <c r="M200" s="25"/>
    </row>
    <row r="201" spans="1:13" x14ac:dyDescent="0.25">
      <c r="A201" s="27" t="s">
        <v>292</v>
      </c>
      <c r="B201" s="44" t="s">
        <v>293</v>
      </c>
      <c r="C201" s="27">
        <v>0</v>
      </c>
      <c r="E201" s="56"/>
      <c r="F201" s="54" t="str">
        <f t="shared" si="14"/>
        <v/>
      </c>
      <c r="G201" s="56"/>
      <c r="H201" s="25"/>
      <c r="L201" s="25"/>
      <c r="M201" s="25"/>
    </row>
    <row r="202" spans="1:13" x14ac:dyDescent="0.25">
      <c r="A202" s="27" t="s">
        <v>294</v>
      </c>
      <c r="B202" s="44" t="s">
        <v>295</v>
      </c>
      <c r="C202" s="27">
        <v>0</v>
      </c>
      <c r="E202" s="56"/>
      <c r="F202" s="54" t="str">
        <f t="shared" si="14"/>
        <v/>
      </c>
      <c r="G202" s="56"/>
      <c r="H202" s="25"/>
      <c r="L202" s="25"/>
      <c r="M202" s="25"/>
    </row>
    <row r="203" spans="1:13" x14ac:dyDescent="0.25">
      <c r="A203" s="27" t="s">
        <v>296</v>
      </c>
      <c r="B203" s="44" t="s">
        <v>297</v>
      </c>
      <c r="C203" s="27">
        <v>0</v>
      </c>
      <c r="E203" s="56"/>
      <c r="F203" s="54" t="str">
        <f t="shared" si="14"/>
        <v/>
      </c>
      <c r="G203" s="56"/>
      <c r="H203" s="25"/>
      <c r="L203" s="25"/>
      <c r="M203" s="25"/>
    </row>
    <row r="204" spans="1:13" x14ac:dyDescent="0.25">
      <c r="A204" s="27" t="s">
        <v>298</v>
      </c>
      <c r="B204" s="44" t="s">
        <v>299</v>
      </c>
      <c r="C204" s="27">
        <v>0</v>
      </c>
      <c r="E204" s="56"/>
      <c r="F204" s="54" t="str">
        <f t="shared" si="14"/>
        <v/>
      </c>
      <c r="G204" s="56"/>
      <c r="H204" s="25"/>
      <c r="L204" s="25"/>
      <c r="M204" s="25"/>
    </row>
    <row r="205" spans="1:13" x14ac:dyDescent="0.25">
      <c r="A205" s="27" t="s">
        <v>300</v>
      </c>
      <c r="B205" s="44" t="s">
        <v>301</v>
      </c>
      <c r="C205" s="27">
        <v>0</v>
      </c>
      <c r="E205" s="56"/>
      <c r="F205" s="54" t="str">
        <f t="shared" si="14"/>
        <v/>
      </c>
      <c r="G205" s="56"/>
      <c r="H205" s="25"/>
      <c r="L205" s="25"/>
      <c r="M205" s="25"/>
    </row>
    <row r="206" spans="1:13" x14ac:dyDescent="0.25">
      <c r="A206" s="27" t="s">
        <v>302</v>
      </c>
      <c r="B206" s="44" t="s">
        <v>95</v>
      </c>
      <c r="C206" s="27">
        <v>0</v>
      </c>
      <c r="E206" s="56"/>
      <c r="F206" s="54" t="str">
        <f t="shared" si="14"/>
        <v/>
      </c>
      <c r="G206" s="56"/>
      <c r="H206" s="25"/>
      <c r="L206" s="25"/>
      <c r="M206" s="25"/>
    </row>
    <row r="207" spans="1:13" x14ac:dyDescent="0.25">
      <c r="A207" s="27" t="s">
        <v>303</v>
      </c>
      <c r="B207" s="55" t="s">
        <v>304</v>
      </c>
      <c r="C207" s="27">
        <v>0</v>
      </c>
      <c r="E207" s="56"/>
      <c r="F207" s="54"/>
      <c r="G207" s="56"/>
      <c r="H207" s="25"/>
      <c r="L207" s="25"/>
      <c r="M207" s="25"/>
    </row>
    <row r="208" spans="1:13" x14ac:dyDescent="0.25">
      <c r="A208" s="27" t="s">
        <v>305</v>
      </c>
      <c r="B208" s="62" t="s">
        <v>97</v>
      </c>
      <c r="C208" s="44">
        <f>SUM(C193:C206)</f>
        <v>0</v>
      </c>
      <c r="D208" s="44"/>
      <c r="E208" s="56"/>
      <c r="F208" s="56">
        <f>SUM(F193:F206)</f>
        <v>0</v>
      </c>
      <c r="G208" s="56"/>
      <c r="H208" s="25"/>
      <c r="L208" s="25"/>
      <c r="M208" s="25"/>
    </row>
    <row r="209" spans="1:13" hidden="1" outlineLevel="1" x14ac:dyDescent="0.25">
      <c r="A209" s="27" t="s">
        <v>306</v>
      </c>
      <c r="B209" s="57" t="s">
        <v>99</v>
      </c>
      <c r="E209" s="56"/>
      <c r="F209" s="54" t="str">
        <f>IF($C$208=0,"",IF(C209="[for completion]","",C209/$C$208))</f>
        <v/>
      </c>
      <c r="G209" s="56"/>
      <c r="H209" s="25"/>
      <c r="L209" s="25"/>
      <c r="M209" s="25"/>
    </row>
    <row r="210" spans="1:13" hidden="1" outlineLevel="1" x14ac:dyDescent="0.25">
      <c r="A210" s="27" t="s">
        <v>307</v>
      </c>
      <c r="B210" s="57" t="s">
        <v>99</v>
      </c>
      <c r="E210" s="56"/>
      <c r="F210" s="54" t="str">
        <f t="shared" ref="F210:F215" si="15">IF($C$208=0,"",IF(C210="[for completion]","",C210/$C$208))</f>
        <v/>
      </c>
      <c r="G210" s="56"/>
      <c r="H210" s="25"/>
      <c r="L210" s="25"/>
      <c r="M210" s="25"/>
    </row>
    <row r="211" spans="1:13" hidden="1" outlineLevel="1" x14ac:dyDescent="0.25">
      <c r="A211" s="27" t="s">
        <v>308</v>
      </c>
      <c r="B211" s="57" t="s">
        <v>99</v>
      </c>
      <c r="E211" s="56"/>
      <c r="F211" s="54" t="str">
        <f t="shared" si="15"/>
        <v/>
      </c>
      <c r="G211" s="56"/>
      <c r="H211" s="25"/>
      <c r="L211" s="25"/>
      <c r="M211" s="25"/>
    </row>
    <row r="212" spans="1:13" hidden="1" outlineLevel="1" x14ac:dyDescent="0.25">
      <c r="A212" s="27" t="s">
        <v>309</v>
      </c>
      <c r="B212" s="57" t="s">
        <v>99</v>
      </c>
      <c r="E212" s="56"/>
      <c r="F212" s="54" t="str">
        <f t="shared" si="15"/>
        <v/>
      </c>
      <c r="G212" s="56"/>
      <c r="H212" s="25"/>
      <c r="L212" s="25"/>
      <c r="M212" s="25"/>
    </row>
    <row r="213" spans="1:13" hidden="1" outlineLevel="1" x14ac:dyDescent="0.25">
      <c r="A213" s="27" t="s">
        <v>310</v>
      </c>
      <c r="B213" s="57" t="s">
        <v>99</v>
      </c>
      <c r="E213" s="56"/>
      <c r="F213" s="54" t="str">
        <f t="shared" si="15"/>
        <v/>
      </c>
      <c r="G213" s="56"/>
      <c r="H213" s="25"/>
      <c r="L213" s="25"/>
      <c r="M213" s="25"/>
    </row>
    <row r="214" spans="1:13" hidden="1" outlineLevel="1" x14ac:dyDescent="0.25">
      <c r="A214" s="27" t="s">
        <v>311</v>
      </c>
      <c r="B214" s="57" t="s">
        <v>99</v>
      </c>
      <c r="E214" s="56"/>
      <c r="F214" s="54" t="str">
        <f t="shared" si="15"/>
        <v/>
      </c>
      <c r="G214" s="56"/>
      <c r="H214" s="25"/>
      <c r="L214" s="25"/>
      <c r="M214" s="25"/>
    </row>
    <row r="215" spans="1:13" hidden="1" outlineLevel="1" x14ac:dyDescent="0.25">
      <c r="A215" s="27" t="s">
        <v>312</v>
      </c>
      <c r="B215" s="57" t="s">
        <v>99</v>
      </c>
      <c r="E215" s="56"/>
      <c r="F215" s="54" t="str">
        <f t="shared" si="15"/>
        <v/>
      </c>
      <c r="G215" s="56"/>
      <c r="H215" s="25"/>
      <c r="L215" s="25"/>
      <c r="M215" s="25"/>
    </row>
    <row r="216" spans="1:13" ht="15" customHeight="1" collapsed="1" x14ac:dyDescent="0.25">
      <c r="A216" s="46"/>
      <c r="B216" s="47" t="s">
        <v>313</v>
      </c>
      <c r="C216" s="46" t="s">
        <v>62</v>
      </c>
      <c r="D216" s="46"/>
      <c r="E216" s="48"/>
      <c r="F216" s="49" t="s">
        <v>85</v>
      </c>
      <c r="G216" s="49" t="s">
        <v>235</v>
      </c>
      <c r="H216" s="25"/>
      <c r="L216" s="25"/>
      <c r="M216" s="25"/>
    </row>
    <row r="217" spans="1:13" x14ac:dyDescent="0.25">
      <c r="A217" s="27" t="s">
        <v>314</v>
      </c>
      <c r="B217" s="23" t="s">
        <v>315</v>
      </c>
      <c r="C217" s="27">
        <v>0</v>
      </c>
      <c r="E217" s="66"/>
      <c r="F217" s="54">
        <f>IF($C$38=0,"",IF(C217="[for completion]","",C217/$C$38))</f>
        <v>0</v>
      </c>
      <c r="G217" s="54">
        <f>IF($C$39=0,"",IF(C217="[for completion]","",C217/$C$39))</f>
        <v>0</v>
      </c>
      <c r="H217" s="25"/>
      <c r="L217" s="25"/>
      <c r="M217" s="25"/>
    </row>
    <row r="218" spans="1:13" x14ac:dyDescent="0.25">
      <c r="A218" s="27" t="s">
        <v>316</v>
      </c>
      <c r="B218" s="23" t="s">
        <v>317</v>
      </c>
      <c r="C218" s="27">
        <v>0</v>
      </c>
      <c r="E218" s="66"/>
      <c r="F218" s="54">
        <f>IF($C$38=0,"",IF(C218="[for completion]","",C218/$C$38))</f>
        <v>0</v>
      </c>
      <c r="G218" s="54">
        <f>IF($C$39=0,"",IF(C218="[for completion]","",C218/$C$39))</f>
        <v>0</v>
      </c>
      <c r="H218" s="25"/>
      <c r="L218" s="25"/>
      <c r="M218" s="25"/>
    </row>
    <row r="219" spans="1:13" x14ac:dyDescent="0.25">
      <c r="A219" s="27" t="s">
        <v>318</v>
      </c>
      <c r="B219" s="23" t="s">
        <v>95</v>
      </c>
      <c r="C219" s="27">
        <v>0</v>
      </c>
      <c r="E219" s="66"/>
      <c r="F219" s="54">
        <f>IF($C$38=0,"",IF(C219="[for completion]","",C219/$C$38))</f>
        <v>0</v>
      </c>
      <c r="G219" s="54">
        <f>IF($C$39=0,"",IF(C219="[for completion]","",C219/$C$39))</f>
        <v>0</v>
      </c>
      <c r="H219" s="25"/>
      <c r="L219" s="25"/>
      <c r="M219" s="25"/>
    </row>
    <row r="220" spans="1:13" x14ac:dyDescent="0.25">
      <c r="A220" s="27" t="s">
        <v>319</v>
      </c>
      <c r="B220" s="62" t="s">
        <v>97</v>
      </c>
      <c r="C220" s="27">
        <f>SUM(C217:C219)</f>
        <v>0</v>
      </c>
      <c r="E220" s="66"/>
      <c r="F220" s="65">
        <f>SUM(F217:F219)</f>
        <v>0</v>
      </c>
      <c r="G220" s="65">
        <f>SUM(G217:G219)</f>
        <v>0</v>
      </c>
      <c r="H220" s="25"/>
      <c r="L220" s="25"/>
      <c r="M220" s="25"/>
    </row>
    <row r="221" spans="1:13" hidden="1" outlineLevel="1" x14ac:dyDescent="0.25">
      <c r="A221" s="27" t="s">
        <v>320</v>
      </c>
      <c r="B221" s="57" t="s">
        <v>99</v>
      </c>
      <c r="E221" s="66"/>
      <c r="F221" s="54" t="str">
        <f>IF($C$38=0,"",IF(C221="","",C221/$C$38))</f>
        <v/>
      </c>
      <c r="G221" s="54" t="str">
        <f>IF($C$39=0,"",IF(C221="","",C221/$C$39))</f>
        <v/>
      </c>
      <c r="H221" s="25"/>
      <c r="L221" s="25"/>
      <c r="M221" s="25"/>
    </row>
    <row r="222" spans="1:13" hidden="1" outlineLevel="1" x14ac:dyDescent="0.25">
      <c r="A222" s="27" t="s">
        <v>321</v>
      </c>
      <c r="B222" s="57" t="s">
        <v>99</v>
      </c>
      <c r="E222" s="66"/>
      <c r="F222" s="54" t="str">
        <f t="shared" ref="F222:F227" si="16">IF($C$38=0,"",IF(C222="","",C222/$C$38))</f>
        <v/>
      </c>
      <c r="G222" s="54" t="str">
        <f t="shared" ref="G222:G227" si="17">IF($C$39=0,"",IF(C222="","",C222/$C$39))</f>
        <v/>
      </c>
      <c r="H222" s="25"/>
      <c r="L222" s="25"/>
      <c r="M222" s="25"/>
    </row>
    <row r="223" spans="1:13" hidden="1" outlineLevel="1" x14ac:dyDescent="0.25">
      <c r="A223" s="27" t="s">
        <v>322</v>
      </c>
      <c r="B223" s="57" t="s">
        <v>99</v>
      </c>
      <c r="E223" s="66"/>
      <c r="F223" s="54" t="str">
        <f t="shared" si="16"/>
        <v/>
      </c>
      <c r="G223" s="54" t="str">
        <f t="shared" si="17"/>
        <v/>
      </c>
      <c r="H223" s="25"/>
      <c r="L223" s="25"/>
      <c r="M223" s="25"/>
    </row>
    <row r="224" spans="1:13" hidden="1" outlineLevel="1" x14ac:dyDescent="0.25">
      <c r="A224" s="27" t="s">
        <v>323</v>
      </c>
      <c r="B224" s="57" t="s">
        <v>99</v>
      </c>
      <c r="E224" s="66"/>
      <c r="F224" s="54" t="str">
        <f t="shared" si="16"/>
        <v/>
      </c>
      <c r="G224" s="54" t="str">
        <f t="shared" si="17"/>
        <v/>
      </c>
      <c r="H224" s="25"/>
      <c r="L224" s="25"/>
      <c r="M224" s="25"/>
    </row>
    <row r="225" spans="1:14" hidden="1" outlineLevel="1" x14ac:dyDescent="0.25">
      <c r="A225" s="27" t="s">
        <v>324</v>
      </c>
      <c r="B225" s="57" t="s">
        <v>99</v>
      </c>
      <c r="E225" s="66"/>
      <c r="F225" s="54" t="str">
        <f t="shared" si="16"/>
        <v/>
      </c>
      <c r="G225" s="54" t="str">
        <f t="shared" si="17"/>
        <v/>
      </c>
      <c r="H225" s="25"/>
      <c r="L225" s="25"/>
      <c r="M225" s="25"/>
    </row>
    <row r="226" spans="1:14" hidden="1" outlineLevel="1" x14ac:dyDescent="0.25">
      <c r="A226" s="27" t="s">
        <v>325</v>
      </c>
      <c r="B226" s="57" t="s">
        <v>99</v>
      </c>
      <c r="E226" s="44"/>
      <c r="F226" s="54" t="str">
        <f t="shared" si="16"/>
        <v/>
      </c>
      <c r="G226" s="54" t="str">
        <f t="shared" si="17"/>
        <v/>
      </c>
      <c r="H226" s="25"/>
      <c r="L226" s="25"/>
      <c r="M226" s="25"/>
    </row>
    <row r="227" spans="1:14" hidden="1" outlineLevel="1" x14ac:dyDescent="0.25">
      <c r="A227" s="27" t="s">
        <v>326</v>
      </c>
      <c r="B227" s="57" t="s">
        <v>99</v>
      </c>
      <c r="E227" s="66"/>
      <c r="F227" s="54" t="str">
        <f t="shared" si="16"/>
        <v/>
      </c>
      <c r="G227" s="54" t="str">
        <f t="shared" si="17"/>
        <v/>
      </c>
      <c r="H227" s="25"/>
      <c r="L227" s="25"/>
      <c r="M227" s="25"/>
    </row>
    <row r="228" spans="1:14" ht="15" customHeight="1" collapsed="1" x14ac:dyDescent="0.25">
      <c r="A228" s="46"/>
      <c r="B228" s="47" t="s">
        <v>327</v>
      </c>
      <c r="C228" s="46"/>
      <c r="D228" s="46"/>
      <c r="E228" s="48"/>
      <c r="F228" s="49"/>
      <c r="G228" s="49"/>
      <c r="H228" s="25"/>
      <c r="L228" s="25"/>
      <c r="M228" s="25"/>
    </row>
    <row r="229" spans="1:14" x14ac:dyDescent="0.25">
      <c r="A229" s="27" t="s">
        <v>328</v>
      </c>
      <c r="B229" s="44" t="s">
        <v>329</v>
      </c>
      <c r="C229" s="420" t="s">
        <v>1420</v>
      </c>
      <c r="H229" s="25"/>
      <c r="L229" s="25"/>
      <c r="M229" s="25"/>
    </row>
    <row r="230" spans="1:14" ht="15" customHeight="1" x14ac:dyDescent="0.25">
      <c r="A230" s="46"/>
      <c r="B230" s="47" t="s">
        <v>330</v>
      </c>
      <c r="C230" s="46"/>
      <c r="D230" s="46"/>
      <c r="E230" s="48"/>
      <c r="F230" s="49"/>
      <c r="G230" s="49"/>
      <c r="H230" s="25"/>
      <c r="L230" s="25"/>
      <c r="M230" s="25"/>
    </row>
    <row r="231" spans="1:14" x14ac:dyDescent="0.25">
      <c r="A231" s="27" t="s">
        <v>11</v>
      </c>
      <c r="B231" s="27" t="s">
        <v>1147</v>
      </c>
      <c r="C231" s="27" t="s">
        <v>973</v>
      </c>
      <c r="E231" s="44"/>
      <c r="H231" s="25"/>
      <c r="L231" s="25"/>
      <c r="M231" s="25"/>
    </row>
    <row r="232" spans="1:14" x14ac:dyDescent="0.25">
      <c r="A232" s="27" t="s">
        <v>331</v>
      </c>
      <c r="B232" s="69" t="s">
        <v>332</v>
      </c>
      <c r="C232" s="27" t="s">
        <v>1372</v>
      </c>
      <c r="E232" s="44"/>
      <c r="H232" s="25"/>
      <c r="L232" s="25"/>
      <c r="M232" s="25"/>
    </row>
    <row r="233" spans="1:14" x14ac:dyDescent="0.25">
      <c r="A233" s="27" t="s">
        <v>333</v>
      </c>
      <c r="B233" s="69" t="s">
        <v>334</v>
      </c>
      <c r="C233" s="27" t="s">
        <v>1372</v>
      </c>
      <c r="E233" s="44"/>
      <c r="H233" s="25"/>
      <c r="L233" s="25"/>
      <c r="M233" s="25"/>
    </row>
    <row r="234" spans="1:14" hidden="1" outlineLevel="1" x14ac:dyDescent="0.25">
      <c r="A234" s="27" t="s">
        <v>335</v>
      </c>
      <c r="B234" s="42" t="s">
        <v>336</v>
      </c>
      <c r="C234" s="44"/>
      <c r="D234" s="44"/>
      <c r="E234" s="44"/>
      <c r="H234" s="25"/>
      <c r="L234" s="25"/>
      <c r="M234" s="25"/>
    </row>
    <row r="235" spans="1:14" hidden="1" outlineLevel="1" x14ac:dyDescent="0.25">
      <c r="A235" s="27" t="s">
        <v>337</v>
      </c>
      <c r="B235" s="42" t="s">
        <v>338</v>
      </c>
      <c r="C235" s="44"/>
      <c r="D235" s="44"/>
      <c r="E235" s="44"/>
      <c r="H235" s="25"/>
      <c r="L235" s="25"/>
      <c r="M235" s="25"/>
    </row>
    <row r="236" spans="1:14" hidden="1" outlineLevel="1" x14ac:dyDescent="0.25">
      <c r="A236" s="27" t="s">
        <v>339</v>
      </c>
      <c r="B236" s="42" t="s">
        <v>340</v>
      </c>
      <c r="C236" s="44"/>
      <c r="D236" s="44"/>
      <c r="E236" s="44"/>
      <c r="H236" s="25"/>
      <c r="L236" s="25"/>
      <c r="M236" s="25"/>
    </row>
    <row r="237" spans="1:14" hidden="1" outlineLevel="1" x14ac:dyDescent="0.25">
      <c r="A237" s="27" t="s">
        <v>341</v>
      </c>
      <c r="C237" s="44"/>
      <c r="D237" s="44"/>
      <c r="E237" s="44"/>
      <c r="H237" s="25"/>
      <c r="L237" s="25"/>
      <c r="M237" s="25"/>
    </row>
    <row r="238" spans="1:14" hidden="1" outlineLevel="1" x14ac:dyDescent="0.25">
      <c r="A238" s="27" t="s">
        <v>342</v>
      </c>
      <c r="C238" s="44"/>
      <c r="D238" s="44"/>
      <c r="E238" s="44"/>
      <c r="H238" s="25"/>
      <c r="L238" s="25"/>
      <c r="M238" s="25"/>
    </row>
    <row r="239" spans="1:14" hidden="1" outlineLevel="1" x14ac:dyDescent="0.25">
      <c r="A239" s="27" t="s">
        <v>343</v>
      </c>
      <c r="D239"/>
      <c r="E239"/>
      <c r="F239"/>
      <c r="G239"/>
      <c r="H239" s="25"/>
      <c r="K239" s="70"/>
      <c r="L239" s="70"/>
      <c r="M239" s="70"/>
      <c r="N239" s="70"/>
    </row>
    <row r="240" spans="1:14" hidden="1" outlineLevel="1" x14ac:dyDescent="0.25">
      <c r="A240" s="27" t="s">
        <v>344</v>
      </c>
      <c r="D240"/>
      <c r="E240"/>
      <c r="F240"/>
      <c r="G240"/>
      <c r="H240" s="25"/>
      <c r="K240" s="70"/>
      <c r="L240" s="70"/>
      <c r="M240" s="70"/>
      <c r="N240" s="70"/>
    </row>
    <row r="241" spans="1:14" hidden="1" outlineLevel="1" x14ac:dyDescent="0.25">
      <c r="A241" s="27" t="s">
        <v>345</v>
      </c>
      <c r="D241"/>
      <c r="E241"/>
      <c r="F241"/>
      <c r="G241"/>
      <c r="H241" s="25"/>
      <c r="K241" s="70"/>
      <c r="L241" s="70"/>
      <c r="M241" s="70"/>
      <c r="N241" s="70"/>
    </row>
    <row r="242" spans="1:14" hidden="1" outlineLevel="1" x14ac:dyDescent="0.25">
      <c r="A242" s="27" t="s">
        <v>346</v>
      </c>
      <c r="D242"/>
      <c r="E242"/>
      <c r="F242"/>
      <c r="G242"/>
      <c r="H242" s="25"/>
      <c r="K242" s="70"/>
      <c r="L242" s="70"/>
      <c r="M242" s="70"/>
      <c r="N242" s="70"/>
    </row>
    <row r="243" spans="1:14" hidden="1" outlineLevel="1" x14ac:dyDescent="0.25">
      <c r="A243" s="27" t="s">
        <v>347</v>
      </c>
      <c r="D243"/>
      <c r="E243"/>
      <c r="F243"/>
      <c r="G243"/>
      <c r="H243" s="25"/>
      <c r="K243" s="70"/>
      <c r="L243" s="70"/>
      <c r="M243" s="70"/>
      <c r="N243" s="70"/>
    </row>
    <row r="244" spans="1:14" hidden="1" outlineLevel="1" x14ac:dyDescent="0.25">
      <c r="A244" s="27" t="s">
        <v>348</v>
      </c>
      <c r="D244"/>
      <c r="E244"/>
      <c r="F244"/>
      <c r="G244"/>
      <c r="H244" s="25"/>
      <c r="K244" s="70"/>
      <c r="L244" s="70"/>
      <c r="M244" s="70"/>
      <c r="N244" s="70"/>
    </row>
    <row r="245" spans="1:14" hidden="1" outlineLevel="1" x14ac:dyDescent="0.25">
      <c r="A245" s="27" t="s">
        <v>349</v>
      </c>
      <c r="D245"/>
      <c r="E245"/>
      <c r="F245"/>
      <c r="G245"/>
      <c r="H245" s="25"/>
      <c r="K245" s="70"/>
      <c r="L245" s="70"/>
      <c r="M245" s="70"/>
      <c r="N245" s="70"/>
    </row>
    <row r="246" spans="1:14" hidden="1" outlineLevel="1" x14ac:dyDescent="0.25">
      <c r="A246" s="27" t="s">
        <v>350</v>
      </c>
      <c r="D246"/>
      <c r="E246"/>
      <c r="F246"/>
      <c r="G246"/>
      <c r="H246" s="25"/>
      <c r="K246" s="70"/>
      <c r="L246" s="70"/>
      <c r="M246" s="70"/>
      <c r="N246" s="70"/>
    </row>
    <row r="247" spans="1:14" hidden="1" outlineLevel="1" x14ac:dyDescent="0.25">
      <c r="A247" s="27" t="s">
        <v>351</v>
      </c>
      <c r="D247"/>
      <c r="E247"/>
      <c r="F247"/>
      <c r="G247"/>
      <c r="H247" s="25"/>
      <c r="K247" s="70"/>
      <c r="L247" s="70"/>
      <c r="M247" s="70"/>
      <c r="N247" s="70"/>
    </row>
    <row r="248" spans="1:14" hidden="1" outlineLevel="1" x14ac:dyDescent="0.25">
      <c r="A248" s="27" t="s">
        <v>352</v>
      </c>
      <c r="D248"/>
      <c r="E248"/>
      <c r="F248"/>
      <c r="G248"/>
      <c r="H248" s="25"/>
      <c r="K248" s="70"/>
      <c r="L248" s="70"/>
      <c r="M248" s="70"/>
      <c r="N248" s="70"/>
    </row>
    <row r="249" spans="1:14" hidden="1" outlineLevel="1" x14ac:dyDescent="0.25">
      <c r="A249" s="27" t="s">
        <v>353</v>
      </c>
      <c r="D249"/>
      <c r="E249"/>
      <c r="F249"/>
      <c r="G249"/>
      <c r="H249" s="25"/>
      <c r="K249" s="70"/>
      <c r="L249" s="70"/>
      <c r="M249" s="70"/>
      <c r="N249" s="70"/>
    </row>
    <row r="250" spans="1:14" hidden="1" outlineLevel="1" x14ac:dyDescent="0.25">
      <c r="A250" s="27" t="s">
        <v>354</v>
      </c>
      <c r="D250"/>
      <c r="E250"/>
      <c r="F250"/>
      <c r="G250"/>
      <c r="H250" s="25"/>
      <c r="K250" s="70"/>
      <c r="L250" s="70"/>
      <c r="M250" s="70"/>
      <c r="N250" s="70"/>
    </row>
    <row r="251" spans="1:14" hidden="1" outlineLevel="1" x14ac:dyDescent="0.25">
      <c r="A251" s="27" t="s">
        <v>355</v>
      </c>
      <c r="D251"/>
      <c r="E251"/>
      <c r="F251"/>
      <c r="G251"/>
      <c r="H251" s="25"/>
      <c r="K251" s="70"/>
      <c r="L251" s="70"/>
      <c r="M251" s="70"/>
      <c r="N251" s="70"/>
    </row>
    <row r="252" spans="1:14" hidden="1" outlineLevel="1" x14ac:dyDescent="0.25">
      <c r="A252" s="27" t="s">
        <v>356</v>
      </c>
      <c r="D252"/>
      <c r="E252"/>
      <c r="F252"/>
      <c r="G252"/>
      <c r="H252" s="25"/>
      <c r="K252" s="70"/>
      <c r="L252" s="70"/>
      <c r="M252" s="70"/>
      <c r="N252" s="70"/>
    </row>
    <row r="253" spans="1:14" hidden="1" outlineLevel="1" x14ac:dyDescent="0.25">
      <c r="A253" s="27" t="s">
        <v>357</v>
      </c>
      <c r="D253"/>
      <c r="E253"/>
      <c r="F253"/>
      <c r="G253"/>
      <c r="H253" s="25"/>
      <c r="K253" s="70"/>
      <c r="L253" s="70"/>
      <c r="M253" s="70"/>
      <c r="N253" s="70"/>
    </row>
    <row r="254" spans="1:14" hidden="1" outlineLevel="1" x14ac:dyDescent="0.25">
      <c r="A254" s="27" t="s">
        <v>358</v>
      </c>
      <c r="D254"/>
      <c r="E254"/>
      <c r="F254"/>
      <c r="G254"/>
      <c r="H254" s="25"/>
      <c r="K254" s="70"/>
      <c r="L254" s="70"/>
      <c r="M254" s="70"/>
      <c r="N254" s="70"/>
    </row>
    <row r="255" spans="1:14" hidden="1" outlineLevel="1" x14ac:dyDescent="0.25">
      <c r="A255" s="27" t="s">
        <v>359</v>
      </c>
      <c r="D255"/>
      <c r="E255"/>
      <c r="F255"/>
      <c r="G255"/>
      <c r="H255" s="25"/>
      <c r="K255" s="70"/>
      <c r="L255" s="70"/>
      <c r="M255" s="70"/>
      <c r="N255" s="70"/>
    </row>
    <row r="256" spans="1:14" hidden="1" outlineLevel="1" x14ac:dyDescent="0.25">
      <c r="A256" s="27" t="s">
        <v>360</v>
      </c>
      <c r="D256"/>
      <c r="E256"/>
      <c r="F256"/>
      <c r="G256"/>
      <c r="H256" s="25"/>
      <c r="K256" s="70"/>
      <c r="L256" s="70"/>
      <c r="M256" s="70"/>
      <c r="N256" s="70"/>
    </row>
    <row r="257" spans="1:14" hidden="1" outlineLevel="1" x14ac:dyDescent="0.25">
      <c r="A257" s="27" t="s">
        <v>361</v>
      </c>
      <c r="D257"/>
      <c r="E257"/>
      <c r="F257"/>
      <c r="G257"/>
      <c r="H257" s="25"/>
      <c r="K257" s="70"/>
      <c r="L257" s="70"/>
      <c r="M257" s="70"/>
      <c r="N257" s="70"/>
    </row>
    <row r="258" spans="1:14" hidden="1" outlineLevel="1" x14ac:dyDescent="0.25">
      <c r="A258" s="27" t="s">
        <v>362</v>
      </c>
      <c r="D258"/>
      <c r="E258"/>
      <c r="F258"/>
      <c r="G258"/>
      <c r="H258" s="25"/>
      <c r="K258" s="70"/>
      <c r="L258" s="70"/>
      <c r="M258" s="70"/>
      <c r="N258" s="70"/>
    </row>
    <row r="259" spans="1:14" hidden="1" outlineLevel="1" x14ac:dyDescent="0.25">
      <c r="A259" s="27" t="s">
        <v>363</v>
      </c>
      <c r="D259"/>
      <c r="E259"/>
      <c r="F259"/>
      <c r="G259"/>
      <c r="H259" s="25"/>
      <c r="K259" s="70"/>
      <c r="L259" s="70"/>
      <c r="M259" s="70"/>
      <c r="N259" s="70"/>
    </row>
    <row r="260" spans="1:14" hidden="1" outlineLevel="1" x14ac:dyDescent="0.25">
      <c r="A260" s="27" t="s">
        <v>364</v>
      </c>
      <c r="D260"/>
      <c r="E260"/>
      <c r="F260"/>
      <c r="G260"/>
      <c r="H260" s="25"/>
      <c r="K260" s="70"/>
      <c r="L260" s="70"/>
      <c r="M260" s="70"/>
      <c r="N260" s="70"/>
    </row>
    <row r="261" spans="1:14" hidden="1" outlineLevel="1" x14ac:dyDescent="0.25">
      <c r="A261" s="27" t="s">
        <v>365</v>
      </c>
      <c r="D261"/>
      <c r="E261"/>
      <c r="F261"/>
      <c r="G261"/>
      <c r="H261" s="25"/>
      <c r="K261" s="70"/>
      <c r="L261" s="70"/>
      <c r="M261" s="70"/>
      <c r="N261" s="70"/>
    </row>
    <row r="262" spans="1:14" hidden="1" outlineLevel="1" x14ac:dyDescent="0.25">
      <c r="A262" s="27" t="s">
        <v>366</v>
      </c>
      <c r="D262"/>
      <c r="E262"/>
      <c r="F262"/>
      <c r="G262"/>
      <c r="H262" s="25"/>
      <c r="K262" s="70"/>
      <c r="L262" s="70"/>
      <c r="M262" s="70"/>
      <c r="N262" s="70"/>
    </row>
    <row r="263" spans="1:14" hidden="1" outlineLevel="1" x14ac:dyDescent="0.25">
      <c r="A263" s="27" t="s">
        <v>367</v>
      </c>
      <c r="D263"/>
      <c r="E263"/>
      <c r="F263"/>
      <c r="G263"/>
      <c r="H263" s="25"/>
      <c r="K263" s="70"/>
      <c r="L263" s="70"/>
      <c r="M263" s="70"/>
      <c r="N263" s="70"/>
    </row>
    <row r="264" spans="1:14" hidden="1" outlineLevel="1" x14ac:dyDescent="0.25">
      <c r="A264" s="27" t="s">
        <v>368</v>
      </c>
      <c r="D264"/>
      <c r="E264"/>
      <c r="F264"/>
      <c r="G264"/>
      <c r="H264" s="25"/>
      <c r="K264" s="70"/>
      <c r="L264" s="70"/>
      <c r="M264" s="70"/>
      <c r="N264" s="70"/>
    </row>
    <row r="265" spans="1:14" hidden="1" outlineLevel="1" x14ac:dyDescent="0.25">
      <c r="A265" s="27" t="s">
        <v>369</v>
      </c>
      <c r="D265"/>
      <c r="E265"/>
      <c r="F265"/>
      <c r="G265"/>
      <c r="H265" s="25"/>
      <c r="K265" s="70"/>
      <c r="L265" s="70"/>
      <c r="M265" s="70"/>
      <c r="N265" s="70"/>
    </row>
    <row r="266" spans="1:14" hidden="1" outlineLevel="1" x14ac:dyDescent="0.25">
      <c r="A266" s="27" t="s">
        <v>370</v>
      </c>
      <c r="D266"/>
      <c r="E266"/>
      <c r="F266"/>
      <c r="G266"/>
      <c r="H266" s="25"/>
      <c r="K266" s="70"/>
      <c r="L266" s="70"/>
      <c r="M266" s="70"/>
      <c r="N266" s="70"/>
    </row>
    <row r="267" spans="1:14" hidden="1" outlineLevel="1" x14ac:dyDescent="0.25">
      <c r="A267" s="27" t="s">
        <v>371</v>
      </c>
      <c r="D267"/>
      <c r="E267"/>
      <c r="F267"/>
      <c r="G267"/>
      <c r="H267" s="25"/>
      <c r="K267" s="70"/>
      <c r="L267" s="70"/>
      <c r="M267" s="70"/>
      <c r="N267" s="70"/>
    </row>
    <row r="268" spans="1:14" hidden="1" outlineLevel="1" x14ac:dyDescent="0.25">
      <c r="A268" s="27" t="s">
        <v>372</v>
      </c>
      <c r="D268"/>
      <c r="E268"/>
      <c r="F268"/>
      <c r="G268"/>
      <c r="H268" s="25"/>
      <c r="K268" s="70"/>
      <c r="L268" s="70"/>
      <c r="M268" s="70"/>
      <c r="N268" s="70"/>
    </row>
    <row r="269" spans="1:14" hidden="1" outlineLevel="1" x14ac:dyDescent="0.25">
      <c r="A269" s="27" t="s">
        <v>373</v>
      </c>
      <c r="D269"/>
      <c r="E269"/>
      <c r="F269"/>
      <c r="G269"/>
      <c r="H269" s="25"/>
      <c r="K269" s="70"/>
      <c r="L269" s="70"/>
      <c r="M269" s="70"/>
      <c r="N269" s="70"/>
    </row>
    <row r="270" spans="1:14" hidden="1" outlineLevel="1" x14ac:dyDescent="0.25">
      <c r="A270" s="27" t="s">
        <v>374</v>
      </c>
      <c r="D270"/>
      <c r="E270"/>
      <c r="F270"/>
      <c r="G270"/>
      <c r="H270" s="25"/>
      <c r="K270" s="70"/>
      <c r="L270" s="70"/>
      <c r="M270" s="70"/>
      <c r="N270" s="70"/>
    </row>
    <row r="271" spans="1:14" hidden="1" outlineLevel="1" x14ac:dyDescent="0.25">
      <c r="A271" s="27" t="s">
        <v>375</v>
      </c>
      <c r="D271"/>
      <c r="E271"/>
      <c r="F271"/>
      <c r="G271"/>
      <c r="H271" s="25"/>
      <c r="K271" s="70"/>
      <c r="L271" s="70"/>
      <c r="M271" s="70"/>
      <c r="N271" s="70"/>
    </row>
    <row r="272" spans="1:14" hidden="1" outlineLevel="1" x14ac:dyDescent="0.25">
      <c r="A272" s="27" t="s">
        <v>376</v>
      </c>
      <c r="D272"/>
      <c r="E272"/>
      <c r="F272"/>
      <c r="G272"/>
      <c r="H272" s="25"/>
      <c r="K272" s="70"/>
      <c r="L272" s="70"/>
      <c r="M272" s="70"/>
      <c r="N272" s="70"/>
    </row>
    <row r="273" spans="1:14" hidden="1" outlineLevel="1" x14ac:dyDescent="0.25">
      <c r="A273" s="27" t="s">
        <v>377</v>
      </c>
      <c r="D273"/>
      <c r="E273"/>
      <c r="F273"/>
      <c r="G273"/>
      <c r="H273" s="25"/>
      <c r="K273" s="70"/>
      <c r="L273" s="70"/>
      <c r="M273" s="70"/>
      <c r="N273" s="70"/>
    </row>
    <row r="274" spans="1:14" hidden="1" outlineLevel="1" x14ac:dyDescent="0.25">
      <c r="A274" s="27" t="s">
        <v>378</v>
      </c>
      <c r="D274"/>
      <c r="E274"/>
      <c r="F274"/>
      <c r="G274"/>
      <c r="H274" s="25"/>
      <c r="K274" s="70"/>
      <c r="L274" s="70"/>
      <c r="M274" s="70"/>
      <c r="N274" s="70"/>
    </row>
    <row r="275" spans="1:14" hidden="1" outlineLevel="1" x14ac:dyDescent="0.25">
      <c r="A275" s="27" t="s">
        <v>379</v>
      </c>
      <c r="D275"/>
      <c r="E275"/>
      <c r="F275"/>
      <c r="G275"/>
      <c r="H275" s="25"/>
      <c r="K275" s="70"/>
      <c r="L275" s="70"/>
      <c r="M275" s="70"/>
      <c r="N275" s="70"/>
    </row>
    <row r="276" spans="1:14" hidden="1" outlineLevel="1" x14ac:dyDescent="0.25">
      <c r="A276" s="27" t="s">
        <v>380</v>
      </c>
      <c r="D276"/>
      <c r="E276"/>
      <c r="F276"/>
      <c r="G276"/>
      <c r="H276" s="25"/>
      <c r="K276" s="70"/>
      <c r="L276" s="70"/>
      <c r="M276" s="70"/>
      <c r="N276" s="70"/>
    </row>
    <row r="277" spans="1:14" hidden="1" outlineLevel="1" x14ac:dyDescent="0.25">
      <c r="A277" s="27" t="s">
        <v>381</v>
      </c>
      <c r="D277"/>
      <c r="E277"/>
      <c r="F277"/>
      <c r="G277"/>
      <c r="H277" s="25"/>
      <c r="K277" s="70"/>
      <c r="L277" s="70"/>
      <c r="M277" s="70"/>
      <c r="N277" s="70"/>
    </row>
    <row r="278" spans="1:14" hidden="1" outlineLevel="1" x14ac:dyDescent="0.25">
      <c r="A278" s="27" t="s">
        <v>382</v>
      </c>
      <c r="D278"/>
      <c r="E278"/>
      <c r="F278"/>
      <c r="G278"/>
      <c r="H278" s="25"/>
      <c r="K278" s="70"/>
      <c r="L278" s="70"/>
      <c r="M278" s="70"/>
      <c r="N278" s="70"/>
    </row>
    <row r="279" spans="1:14" hidden="1" outlineLevel="1" x14ac:dyDescent="0.25">
      <c r="A279" s="27" t="s">
        <v>383</v>
      </c>
      <c r="D279"/>
      <c r="E279"/>
      <c r="F279"/>
      <c r="G279"/>
      <c r="H279" s="25"/>
      <c r="K279" s="70"/>
      <c r="L279" s="70"/>
      <c r="M279" s="70"/>
      <c r="N279" s="70"/>
    </row>
    <row r="280" spans="1:14" hidden="1" outlineLevel="1" x14ac:dyDescent="0.25">
      <c r="A280" s="27" t="s">
        <v>384</v>
      </c>
      <c r="D280"/>
      <c r="E280"/>
      <c r="F280"/>
      <c r="G280"/>
      <c r="H280" s="25"/>
      <c r="K280" s="70"/>
      <c r="L280" s="70"/>
      <c r="M280" s="70"/>
      <c r="N280" s="70"/>
    </row>
    <row r="281" spans="1:14" hidden="1" outlineLevel="1" x14ac:dyDescent="0.25">
      <c r="A281" s="27" t="s">
        <v>385</v>
      </c>
      <c r="D281"/>
      <c r="E281"/>
      <c r="F281"/>
      <c r="G281"/>
      <c r="H281" s="25"/>
      <c r="K281" s="70"/>
      <c r="L281" s="70"/>
      <c r="M281" s="70"/>
      <c r="N281" s="70"/>
    </row>
    <row r="282" spans="1:14" hidden="1" outlineLevel="1" x14ac:dyDescent="0.25">
      <c r="A282" s="27" t="s">
        <v>386</v>
      </c>
      <c r="D282"/>
      <c r="E282"/>
      <c r="F282"/>
      <c r="G282"/>
      <c r="H282" s="25"/>
      <c r="K282" s="70"/>
      <c r="L282" s="70"/>
      <c r="M282" s="70"/>
      <c r="N282" s="70"/>
    </row>
    <row r="283" spans="1:14" hidden="1" outlineLevel="1" x14ac:dyDescent="0.25">
      <c r="A283" s="27" t="s">
        <v>387</v>
      </c>
      <c r="D283"/>
      <c r="E283"/>
      <c r="F283"/>
      <c r="G283"/>
      <c r="H283" s="25"/>
      <c r="K283" s="70"/>
      <c r="L283" s="70"/>
      <c r="M283" s="70"/>
      <c r="N283" s="70"/>
    </row>
    <row r="284" spans="1:14" hidden="1" outlineLevel="1" x14ac:dyDescent="0.25">
      <c r="A284" s="27" t="s">
        <v>388</v>
      </c>
      <c r="D284"/>
      <c r="E284"/>
      <c r="F284"/>
      <c r="G284"/>
      <c r="H284" s="25"/>
      <c r="K284" s="70"/>
      <c r="L284" s="70"/>
      <c r="M284" s="70"/>
      <c r="N284" s="70"/>
    </row>
    <row r="285" spans="1:14" ht="37.5" collapsed="1" x14ac:dyDescent="0.25">
      <c r="A285" s="38"/>
      <c r="B285" s="38" t="s">
        <v>389</v>
      </c>
      <c r="C285" s="38" t="s">
        <v>1</v>
      </c>
      <c r="D285" s="38" t="s">
        <v>1</v>
      </c>
      <c r="E285" s="38"/>
      <c r="F285" s="39"/>
      <c r="G285" s="40"/>
      <c r="H285" s="25"/>
      <c r="I285" s="31"/>
      <c r="J285" s="31"/>
      <c r="K285" s="31"/>
      <c r="L285" s="31"/>
      <c r="M285" s="33"/>
    </row>
    <row r="286" spans="1:14" ht="18.75" x14ac:dyDescent="0.25">
      <c r="A286" s="71" t="s">
        <v>390</v>
      </c>
      <c r="B286" s="72"/>
      <c r="C286" s="72"/>
      <c r="D286" s="72"/>
      <c r="E286" s="72"/>
      <c r="F286" s="73"/>
      <c r="G286" s="72"/>
      <c r="H286" s="25"/>
      <c r="I286" s="31"/>
      <c r="J286" s="31"/>
      <c r="K286" s="31"/>
      <c r="L286" s="31"/>
      <c r="M286" s="33"/>
    </row>
    <row r="287" spans="1:14" ht="18.75" x14ac:dyDescent="0.25">
      <c r="A287" s="71" t="s">
        <v>391</v>
      </c>
      <c r="B287" s="72"/>
      <c r="C287" s="72"/>
      <c r="D287" s="72"/>
      <c r="E287" s="72"/>
      <c r="F287" s="73"/>
      <c r="G287" s="72"/>
      <c r="H287" s="25"/>
      <c r="I287" s="31"/>
      <c r="J287" s="31"/>
      <c r="K287" s="31"/>
      <c r="L287" s="31"/>
      <c r="M287" s="33"/>
    </row>
    <row r="288" spans="1:14" x14ac:dyDescent="0.25">
      <c r="A288" s="27" t="s">
        <v>392</v>
      </c>
      <c r="B288" s="42" t="s">
        <v>393</v>
      </c>
      <c r="C288" s="74">
        <f>ROW(B38)</f>
        <v>38</v>
      </c>
      <c r="D288" s="65"/>
      <c r="E288" s="65"/>
      <c r="F288" s="65"/>
      <c r="G288" s="65"/>
      <c r="H288" s="25"/>
      <c r="I288" s="42"/>
      <c r="J288" s="74"/>
      <c r="L288" s="65"/>
      <c r="M288" s="65"/>
      <c r="N288" s="65"/>
    </row>
    <row r="289" spans="1:14" x14ac:dyDescent="0.25">
      <c r="A289" s="27" t="s">
        <v>394</v>
      </c>
      <c r="B289" s="42" t="s">
        <v>395</v>
      </c>
      <c r="C289" s="74">
        <f>ROW(B39)</f>
        <v>39</v>
      </c>
      <c r="E289" s="65"/>
      <c r="F289" s="65"/>
      <c r="H289" s="25"/>
      <c r="I289" s="42"/>
      <c r="J289" s="74"/>
      <c r="L289" s="65"/>
      <c r="M289" s="65"/>
    </row>
    <row r="290" spans="1:14" x14ac:dyDescent="0.25">
      <c r="A290" s="27" t="s">
        <v>396</v>
      </c>
      <c r="B290" s="42" t="s">
        <v>397</v>
      </c>
      <c r="C290" s="74" t="str">
        <f>ROW('B1. HTT Mortgage Assets'!B43)&amp; " for Mortgage Assets"</f>
        <v>43 for Mortgage Assets</v>
      </c>
      <c r="D290" s="74"/>
      <c r="E290" s="75"/>
      <c r="F290" s="65"/>
      <c r="G290" s="75"/>
      <c r="H290" s="25"/>
      <c r="I290" s="42"/>
      <c r="J290" s="74"/>
      <c r="K290" s="74"/>
      <c r="L290" s="75"/>
      <c r="M290" s="65"/>
      <c r="N290" s="75"/>
    </row>
    <row r="291" spans="1:14" x14ac:dyDescent="0.25">
      <c r="A291" s="27" t="s">
        <v>398</v>
      </c>
      <c r="B291" s="42" t="s">
        <v>399</v>
      </c>
      <c r="C291" s="74">
        <f>ROW(B52)</f>
        <v>52</v>
      </c>
      <c r="H291" s="25"/>
      <c r="I291" s="42"/>
      <c r="J291" s="74"/>
    </row>
    <row r="292" spans="1:14" x14ac:dyDescent="0.25">
      <c r="A292" s="27" t="s">
        <v>400</v>
      </c>
      <c r="B292" s="42" t="s">
        <v>401</v>
      </c>
      <c r="C292" s="76" t="str">
        <f>ROW('B1. HTT Mortgage Assets'!B166)&amp;" for Residential Mortgage Assets"</f>
        <v>166 for Residential Mortgage Assets</v>
      </c>
      <c r="D292" s="74"/>
      <c r="E292" s="75"/>
      <c r="F292" s="74"/>
      <c r="G292" s="75"/>
      <c r="H292" s="25"/>
      <c r="I292" s="42"/>
      <c r="J292" s="70"/>
      <c r="K292" s="74"/>
      <c r="L292" s="75"/>
      <c r="N292" s="75"/>
    </row>
    <row r="293" spans="1:14" x14ac:dyDescent="0.25">
      <c r="A293" s="27" t="s">
        <v>402</v>
      </c>
      <c r="B293" s="42" t="s">
        <v>403</v>
      </c>
      <c r="C293" s="74" t="str">
        <f>ROW('B1. HTT Mortgage Assets'!B130)&amp;" for Mortgage Assets"</f>
        <v>130 for Mortgage Assets</v>
      </c>
      <c r="D293" s="74"/>
      <c r="H293" s="25"/>
      <c r="I293" s="42"/>
      <c r="M293" s="75"/>
    </row>
    <row r="294" spans="1:14" x14ac:dyDescent="0.25">
      <c r="A294" s="27" t="s">
        <v>404</v>
      </c>
      <c r="B294" s="42" t="s">
        <v>405</v>
      </c>
      <c r="C294" s="74">
        <f>ROW(B111)</f>
        <v>111</v>
      </c>
      <c r="F294" s="75"/>
      <c r="H294" s="25"/>
      <c r="I294" s="42"/>
      <c r="J294" s="74"/>
      <c r="M294" s="75"/>
    </row>
    <row r="295" spans="1:14" x14ac:dyDescent="0.25">
      <c r="A295" s="27" t="s">
        <v>406</v>
      </c>
      <c r="B295" s="42" t="s">
        <v>407</v>
      </c>
      <c r="C295" s="74">
        <f>ROW(B163)</f>
        <v>163</v>
      </c>
      <c r="E295" s="75"/>
      <c r="F295" s="75"/>
      <c r="H295" s="25"/>
      <c r="I295" s="42"/>
      <c r="J295" s="74"/>
      <c r="L295" s="75"/>
      <c r="M295" s="75"/>
    </row>
    <row r="296" spans="1:14" x14ac:dyDescent="0.25">
      <c r="A296" s="27" t="s">
        <v>408</v>
      </c>
      <c r="B296" s="42" t="s">
        <v>409</v>
      </c>
      <c r="C296" s="74">
        <f>ROW(B137)</f>
        <v>137</v>
      </c>
      <c r="E296" s="75"/>
      <c r="F296" s="75"/>
      <c r="H296" s="25"/>
      <c r="I296" s="42"/>
      <c r="J296" s="74"/>
      <c r="L296" s="75"/>
      <c r="M296" s="75"/>
    </row>
    <row r="297" spans="1:14" ht="30" x14ac:dyDescent="0.25">
      <c r="A297" s="27" t="s">
        <v>410</v>
      </c>
      <c r="B297" s="27" t="s">
        <v>411</v>
      </c>
      <c r="C297" s="74" t="str">
        <f>ROW('C. HTT Harmonised Glossary'!B17)&amp;" for Harmonised Glossary"</f>
        <v>17 for Harmonised Glossary</v>
      </c>
      <c r="E297" s="75"/>
      <c r="H297" s="25"/>
      <c r="J297" s="74"/>
      <c r="L297" s="75"/>
    </row>
    <row r="298" spans="1:14" x14ac:dyDescent="0.25">
      <c r="A298" s="27" t="s">
        <v>412</v>
      </c>
      <c r="B298" s="42" t="s">
        <v>413</v>
      </c>
      <c r="C298" s="74">
        <f>ROW(B65)</f>
        <v>65</v>
      </c>
      <c r="E298" s="75"/>
      <c r="H298" s="25"/>
      <c r="I298" s="42"/>
      <c r="J298" s="74"/>
      <c r="L298" s="75"/>
    </row>
    <row r="299" spans="1:14" x14ac:dyDescent="0.25">
      <c r="A299" s="27" t="s">
        <v>414</v>
      </c>
      <c r="B299" s="42" t="s">
        <v>415</v>
      </c>
      <c r="C299" s="74">
        <f>ROW(B88)</f>
        <v>88</v>
      </c>
      <c r="E299" s="75"/>
      <c r="H299" s="25"/>
      <c r="I299" s="42"/>
      <c r="J299" s="74"/>
      <c r="L299" s="75"/>
    </row>
    <row r="300" spans="1:14" x14ac:dyDescent="0.25">
      <c r="A300" s="27" t="s">
        <v>416</v>
      </c>
      <c r="B300" s="42" t="s">
        <v>417</v>
      </c>
      <c r="C300" s="74" t="str">
        <f>ROW('B1. HTT Mortgage Assets'!B160)&amp; " for Mortgage Assets"</f>
        <v>160 for Mortgage Assets</v>
      </c>
      <c r="D300" s="74"/>
      <c r="E300" s="75"/>
      <c r="H300" s="25"/>
      <c r="I300" s="42"/>
      <c r="J300" s="74"/>
      <c r="K300" s="74"/>
      <c r="L300" s="75"/>
    </row>
    <row r="301" spans="1:14" hidden="1" outlineLevel="1" x14ac:dyDescent="0.25">
      <c r="A301" s="27" t="s">
        <v>418</v>
      </c>
      <c r="B301" s="42"/>
      <c r="C301" s="74"/>
      <c r="D301" s="74"/>
      <c r="E301" s="75"/>
      <c r="H301" s="25"/>
      <c r="I301" s="42"/>
      <c r="J301" s="74"/>
      <c r="K301" s="74"/>
      <c r="L301" s="75"/>
    </row>
    <row r="302" spans="1:14" hidden="1" outlineLevel="1" x14ac:dyDescent="0.25">
      <c r="A302" s="27" t="s">
        <v>419</v>
      </c>
      <c r="B302" s="42"/>
      <c r="C302" s="74"/>
      <c r="D302" s="74"/>
      <c r="E302" s="75"/>
      <c r="H302" s="25"/>
      <c r="I302" s="42"/>
      <c r="J302" s="74"/>
      <c r="K302" s="74"/>
      <c r="L302" s="75"/>
    </row>
    <row r="303" spans="1:14" hidden="1" outlineLevel="1" x14ac:dyDescent="0.25">
      <c r="A303" s="27" t="s">
        <v>420</v>
      </c>
      <c r="B303" s="42"/>
      <c r="C303" s="74"/>
      <c r="D303" s="74"/>
      <c r="E303" s="75"/>
      <c r="H303" s="25"/>
      <c r="I303" s="42"/>
      <c r="J303" s="74"/>
      <c r="K303" s="74"/>
      <c r="L303" s="75"/>
    </row>
    <row r="304" spans="1:14" hidden="1" outlineLevel="1" x14ac:dyDescent="0.25">
      <c r="A304" s="27" t="s">
        <v>421</v>
      </c>
      <c r="B304" s="42"/>
      <c r="C304" s="74"/>
      <c r="D304" s="74"/>
      <c r="E304" s="75"/>
      <c r="H304" s="25"/>
      <c r="I304" s="42"/>
      <c r="J304" s="74"/>
      <c r="K304" s="74"/>
      <c r="L304" s="75"/>
    </row>
    <row r="305" spans="1:13" hidden="1" outlineLevel="1" x14ac:dyDescent="0.25">
      <c r="A305" s="27" t="s">
        <v>422</v>
      </c>
      <c r="B305" s="42"/>
      <c r="C305" s="74"/>
      <c r="D305" s="74"/>
      <c r="E305" s="75"/>
      <c r="H305" s="25"/>
      <c r="I305" s="42"/>
      <c r="J305" s="74"/>
      <c r="K305" s="74"/>
      <c r="L305" s="75"/>
    </row>
    <row r="306" spans="1:13" hidden="1" outlineLevel="1" x14ac:dyDescent="0.25">
      <c r="A306" s="27" t="s">
        <v>423</v>
      </c>
      <c r="B306" s="42"/>
      <c r="C306" s="74"/>
      <c r="D306" s="74"/>
      <c r="E306" s="75"/>
      <c r="H306" s="25"/>
      <c r="I306" s="42"/>
      <c r="J306" s="74"/>
      <c r="K306" s="74"/>
      <c r="L306" s="75"/>
    </row>
    <row r="307" spans="1:13" hidden="1" outlineLevel="1" x14ac:dyDescent="0.25">
      <c r="A307" s="27" t="s">
        <v>424</v>
      </c>
      <c r="B307" s="42"/>
      <c r="C307" s="74"/>
      <c r="D307" s="74"/>
      <c r="E307" s="75"/>
      <c r="H307" s="25"/>
      <c r="I307" s="42"/>
      <c r="J307" s="74"/>
      <c r="K307" s="74"/>
      <c r="L307" s="75"/>
    </row>
    <row r="308" spans="1:13" hidden="1" outlineLevel="1" x14ac:dyDescent="0.25">
      <c r="A308" s="27" t="s">
        <v>425</v>
      </c>
      <c r="B308" s="42"/>
      <c r="C308" s="74"/>
      <c r="D308" s="74"/>
      <c r="E308" s="75"/>
      <c r="H308" s="25"/>
      <c r="I308" s="42"/>
      <c r="J308" s="74"/>
      <c r="K308" s="74"/>
      <c r="L308" s="75"/>
    </row>
    <row r="309" spans="1:13" hidden="1" outlineLevel="1" x14ac:dyDescent="0.25">
      <c r="A309" s="27" t="s">
        <v>426</v>
      </c>
      <c r="B309" s="42"/>
      <c r="C309" s="74"/>
      <c r="D309" s="74"/>
      <c r="E309" s="75"/>
      <c r="H309" s="25"/>
      <c r="I309" s="42"/>
      <c r="J309" s="74"/>
      <c r="K309" s="74"/>
      <c r="L309" s="75"/>
    </row>
    <row r="310" spans="1:13" hidden="1" outlineLevel="1" x14ac:dyDescent="0.25">
      <c r="A310" s="27" t="s">
        <v>427</v>
      </c>
      <c r="H310" s="25"/>
    </row>
    <row r="311" spans="1:13" ht="37.5" collapsed="1" x14ac:dyDescent="0.25">
      <c r="A311" s="39"/>
      <c r="B311" s="38" t="s">
        <v>28</v>
      </c>
      <c r="C311" s="39"/>
      <c r="D311" s="39"/>
      <c r="E311" s="39"/>
      <c r="F311" s="39"/>
      <c r="G311" s="40"/>
      <c r="H311" s="25"/>
      <c r="I311" s="31"/>
      <c r="J311" s="33"/>
      <c r="K311" s="33"/>
      <c r="L311" s="33"/>
      <c r="M311" s="33"/>
    </row>
    <row r="312" spans="1:13" x14ac:dyDescent="0.25">
      <c r="A312" s="27" t="s">
        <v>5</v>
      </c>
      <c r="B312" s="50" t="s">
        <v>428</v>
      </c>
      <c r="C312" s="74">
        <v>173</v>
      </c>
      <c r="H312" s="25"/>
      <c r="I312" s="50"/>
      <c r="J312" s="74"/>
    </row>
    <row r="313" spans="1:13" hidden="1" outlineLevel="1" x14ac:dyDescent="0.25">
      <c r="A313" s="27" t="s">
        <v>429</v>
      </c>
      <c r="B313" s="50"/>
      <c r="C313" s="74"/>
      <c r="H313" s="25"/>
      <c r="I313" s="50"/>
      <c r="J313" s="74"/>
    </row>
    <row r="314" spans="1:13" hidden="1" outlineLevel="1" x14ac:dyDescent="0.25">
      <c r="A314" s="27" t="s">
        <v>430</v>
      </c>
      <c r="B314" s="50"/>
      <c r="C314" s="74"/>
      <c r="H314" s="25"/>
      <c r="I314" s="50"/>
      <c r="J314" s="74"/>
    </row>
    <row r="315" spans="1:13" hidden="1" outlineLevel="1" x14ac:dyDescent="0.25">
      <c r="A315" s="27" t="s">
        <v>431</v>
      </c>
      <c r="B315" s="50"/>
      <c r="C315" s="74"/>
      <c r="H315" s="25"/>
      <c r="I315" s="50"/>
      <c r="J315" s="74"/>
    </row>
    <row r="316" spans="1:13" hidden="1" outlineLevel="1" x14ac:dyDescent="0.25">
      <c r="A316" s="27" t="s">
        <v>432</v>
      </c>
      <c r="B316" s="50"/>
      <c r="C316" s="74"/>
      <c r="H316" s="25"/>
      <c r="I316" s="50"/>
      <c r="J316" s="74"/>
    </row>
    <row r="317" spans="1:13" hidden="1" outlineLevel="1" x14ac:dyDescent="0.25">
      <c r="A317" s="27" t="s">
        <v>433</v>
      </c>
      <c r="B317" s="50"/>
      <c r="C317" s="74"/>
      <c r="H317" s="25"/>
      <c r="I317" s="50"/>
      <c r="J317" s="74"/>
    </row>
    <row r="318" spans="1:13" hidden="1" outlineLevel="1" x14ac:dyDescent="0.25">
      <c r="A318" s="27" t="s">
        <v>434</v>
      </c>
      <c r="B318" s="50"/>
      <c r="C318" s="74"/>
      <c r="H318" s="25"/>
      <c r="I318" s="50"/>
      <c r="J318" s="74"/>
    </row>
    <row r="319" spans="1:13" ht="18.75" collapsed="1" x14ac:dyDescent="0.25">
      <c r="A319" s="39"/>
      <c r="B319" s="38" t="s">
        <v>29</v>
      </c>
      <c r="C319" s="39"/>
      <c r="D319" s="39"/>
      <c r="E319" s="39"/>
      <c r="F319" s="39"/>
      <c r="G319" s="40"/>
      <c r="H319" s="25"/>
      <c r="I319" s="31"/>
      <c r="J319" s="33"/>
      <c r="K319" s="33"/>
      <c r="L319" s="33"/>
      <c r="M319" s="33"/>
    </row>
    <row r="320" spans="1:13" ht="15" customHeight="1" outlineLevel="1" x14ac:dyDescent="0.25">
      <c r="A320" s="46"/>
      <c r="B320" s="47" t="s">
        <v>435</v>
      </c>
      <c r="C320" s="46"/>
      <c r="D320" s="46"/>
      <c r="E320" s="48"/>
      <c r="F320" s="49"/>
      <c r="G320" s="49"/>
      <c r="H320" s="25"/>
      <c r="L320" s="25"/>
      <c r="M320" s="25"/>
    </row>
    <row r="321" spans="1:8" outlineLevel="1" x14ac:dyDescent="0.25">
      <c r="A321" s="27" t="s">
        <v>436</v>
      </c>
      <c r="B321" s="42" t="s">
        <v>437</v>
      </c>
      <c r="C321" s="27" t="s">
        <v>967</v>
      </c>
      <c r="H321" s="25"/>
    </row>
    <row r="322" spans="1:8" outlineLevel="1" x14ac:dyDescent="0.25">
      <c r="A322" s="27" t="s">
        <v>438</v>
      </c>
      <c r="B322" s="42" t="s">
        <v>439</v>
      </c>
      <c r="C322" s="27" t="s">
        <v>967</v>
      </c>
      <c r="H322" s="25"/>
    </row>
    <row r="323" spans="1:8" outlineLevel="1" x14ac:dyDescent="0.25">
      <c r="A323" s="27" t="s">
        <v>440</v>
      </c>
      <c r="B323" s="42" t="s">
        <v>441</v>
      </c>
      <c r="C323" s="423" t="str">
        <f>'D1. NTT'!C74</f>
        <v>The Bank of Nova Scotia</v>
      </c>
      <c r="H323" s="25"/>
    </row>
    <row r="324" spans="1:8" outlineLevel="1" x14ac:dyDescent="0.25">
      <c r="A324" s="27" t="s">
        <v>442</v>
      </c>
      <c r="B324" s="42" t="s">
        <v>443</v>
      </c>
      <c r="C324" s="423" t="str">
        <f>'D1. NTT'!C78</f>
        <v>The Bank of Nova Scotia</v>
      </c>
      <c r="H324" s="25"/>
    </row>
    <row r="325" spans="1:8" outlineLevel="1" x14ac:dyDescent="0.25">
      <c r="A325" s="27" t="s">
        <v>444</v>
      </c>
      <c r="B325" s="42" t="s">
        <v>445</v>
      </c>
      <c r="C325" s="423" t="str">
        <f>'D1. NTT'!C79</f>
        <v>Canadian Imperial Bank of Commerce</v>
      </c>
      <c r="H325" s="25"/>
    </row>
    <row r="326" spans="1:8" outlineLevel="1" x14ac:dyDescent="0.25">
      <c r="A326" s="27" t="s">
        <v>446</v>
      </c>
      <c r="B326" s="42" t="s">
        <v>447</v>
      </c>
      <c r="C326" s="423" t="str">
        <f>'D1. NTT'!C74</f>
        <v>The Bank of Nova Scotia</v>
      </c>
      <c r="H326" s="25"/>
    </row>
    <row r="327" spans="1:8" outlineLevel="1" x14ac:dyDescent="0.25">
      <c r="A327" s="27" t="s">
        <v>448</v>
      </c>
      <c r="B327" s="42" t="s">
        <v>449</v>
      </c>
      <c r="C327" s="423" t="str">
        <f>'D1. NTT'!C75</f>
        <v>The Bank of Nova Scotia</v>
      </c>
      <c r="H327" s="25"/>
    </row>
    <row r="328" spans="1:8" outlineLevel="1" x14ac:dyDescent="0.25">
      <c r="A328" s="27" t="s">
        <v>450</v>
      </c>
      <c r="B328" s="42" t="s">
        <v>451</v>
      </c>
      <c r="C328" s="423" t="str">
        <f>'D1. NTT'!C75</f>
        <v>The Bank of Nova Scotia</v>
      </c>
      <c r="H328" s="25"/>
    </row>
    <row r="329" spans="1:8" ht="60" outlineLevel="1" x14ac:dyDescent="0.25">
      <c r="A329" s="27" t="s">
        <v>452</v>
      </c>
      <c r="B329" s="42" t="s">
        <v>453</v>
      </c>
      <c r="C329" s="409" t="s">
        <v>1415</v>
      </c>
      <c r="H329" s="25"/>
    </row>
    <row r="330" spans="1:8" outlineLevel="1" x14ac:dyDescent="0.25">
      <c r="A330" s="27" t="s">
        <v>454</v>
      </c>
      <c r="B330" s="57"/>
      <c r="H330" s="25"/>
    </row>
    <row r="331" spans="1:8" outlineLevel="1" x14ac:dyDescent="0.25">
      <c r="A331" s="27" t="s">
        <v>455</v>
      </c>
      <c r="B331" s="57"/>
      <c r="C331" s="409"/>
      <c r="H331" s="25"/>
    </row>
    <row r="332" spans="1:8" outlineLevel="1" x14ac:dyDescent="0.25">
      <c r="A332" s="27" t="s">
        <v>456</v>
      </c>
      <c r="B332" s="57"/>
      <c r="H332" s="25"/>
    </row>
    <row r="333" spans="1:8" outlineLevel="1" x14ac:dyDescent="0.25">
      <c r="A333" s="27" t="s">
        <v>457</v>
      </c>
      <c r="B333" s="57"/>
      <c r="C333" s="409"/>
      <c r="H333" s="25"/>
    </row>
    <row r="334" spans="1:8" outlineLevel="1" x14ac:dyDescent="0.25">
      <c r="A334" s="27" t="s">
        <v>458</v>
      </c>
      <c r="B334" s="57"/>
      <c r="H334" s="25"/>
    </row>
    <row r="335" spans="1:8" outlineLevel="1" x14ac:dyDescent="0.25">
      <c r="A335" s="27" t="s">
        <v>459</v>
      </c>
      <c r="B335" s="57"/>
      <c r="H335" s="25"/>
    </row>
    <row r="336" spans="1:8" outlineLevel="1" x14ac:dyDescent="0.25">
      <c r="A336" s="27" t="s">
        <v>460</v>
      </c>
      <c r="B336" s="57"/>
      <c r="H336" s="25"/>
    </row>
    <row r="337" spans="1:8" outlineLevel="1" x14ac:dyDescent="0.25">
      <c r="A337" s="27" t="s">
        <v>461</v>
      </c>
      <c r="B337" s="57"/>
      <c r="H337" s="25"/>
    </row>
    <row r="338" spans="1:8" outlineLevel="1" x14ac:dyDescent="0.25">
      <c r="A338" s="27" t="s">
        <v>462</v>
      </c>
      <c r="B338" s="57"/>
      <c r="H338" s="25"/>
    </row>
    <row r="339" spans="1:8" outlineLevel="1" x14ac:dyDescent="0.25">
      <c r="A339" s="27" t="s">
        <v>463</v>
      </c>
      <c r="B339" s="57"/>
      <c r="H339" s="25"/>
    </row>
    <row r="340" spans="1:8" outlineLevel="1" x14ac:dyDescent="0.25">
      <c r="A340" s="27" t="s">
        <v>464</v>
      </c>
      <c r="B340" s="57"/>
      <c r="H340" s="25"/>
    </row>
    <row r="341" spans="1:8" outlineLevel="1" x14ac:dyDescent="0.25">
      <c r="A341" s="27" t="s">
        <v>465</v>
      </c>
      <c r="B341" s="57"/>
      <c r="H341" s="25"/>
    </row>
    <row r="342" spans="1:8" outlineLevel="1" x14ac:dyDescent="0.25">
      <c r="A342" s="27" t="s">
        <v>466</v>
      </c>
      <c r="B342" s="57"/>
      <c r="H342" s="25"/>
    </row>
    <row r="343" spans="1:8" outlineLevel="1" x14ac:dyDescent="0.25">
      <c r="A343" s="27" t="s">
        <v>467</v>
      </c>
      <c r="B343" s="57"/>
      <c r="H343" s="25"/>
    </row>
    <row r="344" spans="1:8" outlineLevel="1" x14ac:dyDescent="0.25">
      <c r="A344" s="27" t="s">
        <v>468</v>
      </c>
      <c r="B344" s="57"/>
      <c r="H344" s="25"/>
    </row>
    <row r="345" spans="1:8" outlineLevel="1" x14ac:dyDescent="0.25">
      <c r="A345" s="27" t="s">
        <v>469</v>
      </c>
      <c r="B345" s="57"/>
      <c r="H345" s="25"/>
    </row>
    <row r="346" spans="1:8" outlineLevel="1" x14ac:dyDescent="0.25">
      <c r="A346" s="27" t="s">
        <v>470</v>
      </c>
      <c r="B346" s="57"/>
      <c r="H346" s="25"/>
    </row>
    <row r="347" spans="1:8" outlineLevel="1" x14ac:dyDescent="0.25">
      <c r="A347" s="27" t="s">
        <v>471</v>
      </c>
      <c r="B347" s="57"/>
      <c r="H347" s="25"/>
    </row>
    <row r="348" spans="1:8" outlineLevel="1" x14ac:dyDescent="0.25">
      <c r="A348" s="27" t="s">
        <v>472</v>
      </c>
      <c r="B348" s="57"/>
      <c r="H348" s="25"/>
    </row>
    <row r="349" spans="1:8" outlineLevel="1" x14ac:dyDescent="0.25">
      <c r="A349" s="27" t="s">
        <v>473</v>
      </c>
      <c r="B349" s="57"/>
      <c r="H349" s="25"/>
    </row>
    <row r="350" spans="1:8" outlineLevel="1" x14ac:dyDescent="0.25">
      <c r="A350" s="27" t="s">
        <v>474</v>
      </c>
      <c r="B350" s="57"/>
      <c r="H350" s="25"/>
    </row>
    <row r="351" spans="1:8" outlineLevel="1" x14ac:dyDescent="0.25">
      <c r="A351" s="27" t="s">
        <v>475</v>
      </c>
      <c r="B351" s="57"/>
      <c r="H351" s="25"/>
    </row>
    <row r="352" spans="1:8" outlineLevel="1" x14ac:dyDescent="0.25">
      <c r="A352" s="27" t="s">
        <v>476</v>
      </c>
      <c r="B352" s="57"/>
      <c r="H352" s="25"/>
    </row>
    <row r="353" spans="1:8" outlineLevel="1" x14ac:dyDescent="0.25">
      <c r="A353" s="27" t="s">
        <v>477</v>
      </c>
      <c r="B353" s="57"/>
      <c r="H353" s="25"/>
    </row>
    <row r="354" spans="1:8" outlineLevel="1" x14ac:dyDescent="0.25">
      <c r="A354" s="27" t="s">
        <v>478</v>
      </c>
      <c r="B354" s="57"/>
      <c r="H354" s="25"/>
    </row>
    <row r="355" spans="1:8" outlineLevel="1" x14ac:dyDescent="0.25">
      <c r="A355" s="27" t="s">
        <v>479</v>
      </c>
      <c r="B355" s="57"/>
      <c r="H355" s="25"/>
    </row>
    <row r="356" spans="1:8" outlineLevel="1" x14ac:dyDescent="0.25">
      <c r="A356" s="27" t="s">
        <v>480</v>
      </c>
      <c r="B356" s="57"/>
      <c r="H356" s="25"/>
    </row>
    <row r="357" spans="1:8" outlineLevel="1" x14ac:dyDescent="0.25">
      <c r="A357" s="27" t="s">
        <v>481</v>
      </c>
      <c r="B357" s="57"/>
      <c r="H357" s="25"/>
    </row>
    <row r="358" spans="1:8" outlineLevel="1" x14ac:dyDescent="0.25">
      <c r="A358" s="27" t="s">
        <v>482</v>
      </c>
      <c r="B358" s="57"/>
      <c r="H358" s="25"/>
    </row>
    <row r="359" spans="1:8" outlineLevel="1" x14ac:dyDescent="0.25">
      <c r="A359" s="27" t="s">
        <v>483</v>
      </c>
      <c r="B359" s="57"/>
      <c r="H359" s="25"/>
    </row>
    <row r="360" spans="1:8" outlineLevel="1" x14ac:dyDescent="0.25">
      <c r="A360" s="27" t="s">
        <v>484</v>
      </c>
      <c r="B360" s="57"/>
      <c r="H360" s="25"/>
    </row>
    <row r="361" spans="1:8" outlineLevel="1" x14ac:dyDescent="0.25">
      <c r="A361" s="27" t="s">
        <v>485</v>
      </c>
      <c r="B361" s="57"/>
      <c r="H361" s="25"/>
    </row>
    <row r="362" spans="1:8" outlineLevel="1" x14ac:dyDescent="0.25">
      <c r="A362" s="27" t="s">
        <v>486</v>
      </c>
      <c r="B362" s="57"/>
      <c r="H362" s="25"/>
    </row>
    <row r="363" spans="1:8" outlineLevel="1" x14ac:dyDescent="0.25">
      <c r="A363" s="27" t="s">
        <v>487</v>
      </c>
      <c r="B363" s="57"/>
      <c r="H363" s="25"/>
    </row>
    <row r="364" spans="1:8" outlineLevel="1" x14ac:dyDescent="0.25">
      <c r="A364" s="27" t="s">
        <v>488</v>
      </c>
      <c r="B364" s="57"/>
      <c r="H364" s="25"/>
    </row>
    <row r="365" spans="1:8" outlineLevel="1" x14ac:dyDescent="0.25">
      <c r="A365" s="27" t="s">
        <v>489</v>
      </c>
      <c r="B365" s="57"/>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312" location="'A. HTT General'!B173" display="'A. HTT General'!B173"/>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topLeftCell="A297" zoomScale="85" zoomScaleNormal="85" workbookViewId="0">
      <selection activeCell="C172" sqref="C172"/>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8"/>
    <col min="9" max="9" width="11.5703125" style="58" bestFit="1" customWidth="1"/>
    <col min="10" max="16384" width="8.85546875" style="58"/>
  </cols>
  <sheetData>
    <row r="1" spans="1:7" ht="31.5" x14ac:dyDescent="0.25">
      <c r="A1" s="24" t="s">
        <v>490</v>
      </c>
      <c r="B1" s="24"/>
      <c r="C1" s="25"/>
      <c r="D1" s="25"/>
      <c r="E1" s="25"/>
      <c r="F1" s="61"/>
    </row>
    <row r="2" spans="1:7" ht="15.75" thickBot="1" x14ac:dyDescent="0.3">
      <c r="A2" s="25"/>
      <c r="B2" s="25"/>
      <c r="C2" s="25"/>
      <c r="D2" s="25"/>
      <c r="E2" s="25"/>
      <c r="F2" s="25"/>
    </row>
    <row r="3" spans="1:7" ht="19.5" thickBot="1" x14ac:dyDescent="0.3">
      <c r="A3" s="28"/>
      <c r="B3" s="29" t="s">
        <v>21</v>
      </c>
      <c r="C3" s="30" t="str">
        <f>'A. HTT General'!C3</f>
        <v>CAD</v>
      </c>
      <c r="D3" s="28"/>
      <c r="E3" s="28"/>
      <c r="F3" s="25"/>
      <c r="G3" s="28"/>
    </row>
    <row r="4" spans="1:7" ht="15.75" thickBot="1" x14ac:dyDescent="0.3"/>
    <row r="5" spans="1:7" ht="18.75" x14ac:dyDescent="0.25">
      <c r="A5" s="31"/>
      <c r="B5" s="32" t="s">
        <v>491</v>
      </c>
      <c r="C5" s="31"/>
      <c r="E5" s="33"/>
      <c r="F5" s="33"/>
    </row>
    <row r="6" spans="1:7" x14ac:dyDescent="0.25">
      <c r="B6" s="34" t="s">
        <v>492</v>
      </c>
    </row>
    <row r="7" spans="1:7" x14ac:dyDescent="0.25">
      <c r="B7" s="77" t="s">
        <v>493</v>
      </c>
    </row>
    <row r="8" spans="1:7" ht="15.75" thickBot="1" x14ac:dyDescent="0.3">
      <c r="B8" s="78" t="s">
        <v>494</v>
      </c>
    </row>
    <row r="9" spans="1:7" x14ac:dyDescent="0.25">
      <c r="B9" s="37"/>
    </row>
    <row r="10" spans="1:7" ht="37.5" x14ac:dyDescent="0.25">
      <c r="A10" s="38" t="s">
        <v>30</v>
      </c>
      <c r="B10" s="38" t="s">
        <v>492</v>
      </c>
      <c r="C10" s="39"/>
      <c r="D10" s="39"/>
      <c r="E10" s="39"/>
      <c r="F10" s="39"/>
      <c r="G10" s="40"/>
    </row>
    <row r="11" spans="1:7" ht="15" customHeight="1" x14ac:dyDescent="0.25">
      <c r="A11" s="46"/>
      <c r="B11" s="47" t="s">
        <v>495</v>
      </c>
      <c r="C11" s="46" t="s">
        <v>62</v>
      </c>
      <c r="D11" s="46"/>
      <c r="E11" s="46"/>
      <c r="F11" s="49" t="s">
        <v>496</v>
      </c>
      <c r="G11" s="49"/>
    </row>
    <row r="12" spans="1:7" x14ac:dyDescent="0.25">
      <c r="A12" s="27" t="s">
        <v>497</v>
      </c>
      <c r="B12" s="27" t="s">
        <v>498</v>
      </c>
      <c r="C12" s="53">
        <f>'D2. NTT Pool'!C8/1000000</f>
        <v>35416.248958770288</v>
      </c>
      <c r="F12" s="54">
        <f>IF($C$15=0,"",IF(C12="[for completion]","",C12/$C$15))</f>
        <v>1</v>
      </c>
    </row>
    <row r="13" spans="1:7" x14ac:dyDescent="0.25">
      <c r="A13" s="27" t="s">
        <v>499</v>
      </c>
      <c r="B13" s="27" t="s">
        <v>500</v>
      </c>
      <c r="C13" s="27">
        <v>0</v>
      </c>
      <c r="F13" s="54">
        <f>IF($C$15=0,"",IF(C13="[for completion]","",C13/$C$15))</f>
        <v>0</v>
      </c>
    </row>
    <row r="14" spans="1:7" x14ac:dyDescent="0.25">
      <c r="A14" s="27" t="s">
        <v>501</v>
      </c>
      <c r="B14" s="27" t="s">
        <v>95</v>
      </c>
      <c r="C14" s="27">
        <v>0</v>
      </c>
      <c r="F14" s="54">
        <f>IF($C$15=0,"",IF(C14="[for completion]","",C14/$C$15))</f>
        <v>0</v>
      </c>
    </row>
    <row r="15" spans="1:7" x14ac:dyDescent="0.25">
      <c r="A15" s="27" t="s">
        <v>502</v>
      </c>
      <c r="B15" s="79" t="s">
        <v>97</v>
      </c>
      <c r="C15" s="53">
        <f>SUM(C12:C14)</f>
        <v>35416.248958770288</v>
      </c>
      <c r="F15" s="65">
        <f>SUM(F12:F14)</f>
        <v>1</v>
      </c>
    </row>
    <row r="16" spans="1:7" hidden="1" outlineLevel="1" x14ac:dyDescent="0.25">
      <c r="A16" s="27" t="s">
        <v>503</v>
      </c>
      <c r="B16" s="57" t="s">
        <v>504</v>
      </c>
      <c r="F16" s="54">
        <f t="shared" ref="F16:F26" si="0">IF($C$15=0,"",IF(C16="[for completion]","",C16/$C$15))</f>
        <v>0</v>
      </c>
    </row>
    <row r="17" spans="1:7" hidden="1" outlineLevel="1" x14ac:dyDescent="0.25">
      <c r="A17" s="27" t="s">
        <v>505</v>
      </c>
      <c r="B17" s="57" t="s">
        <v>1152</v>
      </c>
      <c r="F17" s="54">
        <f t="shared" si="0"/>
        <v>0</v>
      </c>
    </row>
    <row r="18" spans="1:7" hidden="1" outlineLevel="1" x14ac:dyDescent="0.25">
      <c r="A18" s="27" t="s">
        <v>506</v>
      </c>
      <c r="B18" s="57" t="s">
        <v>99</v>
      </c>
      <c r="F18" s="54">
        <f t="shared" si="0"/>
        <v>0</v>
      </c>
    </row>
    <row r="19" spans="1:7" hidden="1" outlineLevel="1" x14ac:dyDescent="0.25">
      <c r="A19" s="27" t="s">
        <v>507</v>
      </c>
      <c r="B19" s="57" t="s">
        <v>99</v>
      </c>
      <c r="F19" s="54">
        <f t="shared" si="0"/>
        <v>0</v>
      </c>
    </row>
    <row r="20" spans="1:7" hidden="1" outlineLevel="1" x14ac:dyDescent="0.25">
      <c r="A20" s="27" t="s">
        <v>508</v>
      </c>
      <c r="B20" s="57" t="s">
        <v>99</v>
      </c>
      <c r="F20" s="54">
        <f t="shared" si="0"/>
        <v>0</v>
      </c>
    </row>
    <row r="21" spans="1:7" hidden="1" outlineLevel="1" x14ac:dyDescent="0.25">
      <c r="A21" s="27" t="s">
        <v>509</v>
      </c>
      <c r="B21" s="57" t="s">
        <v>99</v>
      </c>
      <c r="F21" s="54">
        <f t="shared" si="0"/>
        <v>0</v>
      </c>
    </row>
    <row r="22" spans="1:7" hidden="1" outlineLevel="1" x14ac:dyDescent="0.25">
      <c r="A22" s="27" t="s">
        <v>510</v>
      </c>
      <c r="B22" s="57" t="s">
        <v>99</v>
      </c>
      <c r="F22" s="54">
        <f t="shared" si="0"/>
        <v>0</v>
      </c>
    </row>
    <row r="23" spans="1:7" hidden="1" outlineLevel="1" x14ac:dyDescent="0.25">
      <c r="A23" s="27" t="s">
        <v>511</v>
      </c>
      <c r="B23" s="57" t="s">
        <v>99</v>
      </c>
      <c r="F23" s="54">
        <f t="shared" si="0"/>
        <v>0</v>
      </c>
    </row>
    <row r="24" spans="1:7" hidden="1" outlineLevel="1" x14ac:dyDescent="0.25">
      <c r="A24" s="27" t="s">
        <v>512</v>
      </c>
      <c r="B24" s="57" t="s">
        <v>99</v>
      </c>
      <c r="F24" s="54">
        <f t="shared" si="0"/>
        <v>0</v>
      </c>
    </row>
    <row r="25" spans="1:7" hidden="1" outlineLevel="1" x14ac:dyDescent="0.25">
      <c r="A25" s="27" t="s">
        <v>513</v>
      </c>
      <c r="B25" s="57" t="s">
        <v>99</v>
      </c>
      <c r="F25" s="54">
        <f t="shared" si="0"/>
        <v>0</v>
      </c>
    </row>
    <row r="26" spans="1:7" hidden="1" outlineLevel="1" x14ac:dyDescent="0.25">
      <c r="A26" s="27" t="s">
        <v>514</v>
      </c>
      <c r="B26" s="57" t="s">
        <v>99</v>
      </c>
      <c r="C26" s="58"/>
      <c r="D26" s="58"/>
      <c r="E26" s="58"/>
      <c r="F26" s="54">
        <f t="shared" si="0"/>
        <v>0</v>
      </c>
    </row>
    <row r="27" spans="1:7" ht="15" customHeight="1" collapsed="1" x14ac:dyDescent="0.25">
      <c r="A27" s="46"/>
      <c r="B27" s="47" t="s">
        <v>515</v>
      </c>
      <c r="C27" s="46" t="s">
        <v>516</v>
      </c>
      <c r="D27" s="46" t="s">
        <v>517</v>
      </c>
      <c r="E27" s="48"/>
      <c r="F27" s="46" t="s">
        <v>518</v>
      </c>
      <c r="G27" s="49"/>
    </row>
    <row r="28" spans="1:7" x14ac:dyDescent="0.25">
      <c r="A28" s="27" t="s">
        <v>519</v>
      </c>
      <c r="B28" s="27" t="s">
        <v>520</v>
      </c>
      <c r="C28" s="53">
        <f>'D2. NTT Pool'!C9</f>
        <v>172154</v>
      </c>
      <c r="D28" s="27">
        <v>0</v>
      </c>
      <c r="F28" s="53">
        <f>C28+D28</f>
        <v>172154</v>
      </c>
    </row>
    <row r="29" spans="1:7" hidden="1" outlineLevel="1" x14ac:dyDescent="0.25">
      <c r="A29" s="27" t="s">
        <v>521</v>
      </c>
      <c r="B29" s="42" t="s">
        <v>522</v>
      </c>
    </row>
    <row r="30" spans="1:7" hidden="1" outlineLevel="1" x14ac:dyDescent="0.25">
      <c r="A30" s="27" t="s">
        <v>523</v>
      </c>
      <c r="B30" s="42" t="s">
        <v>524</v>
      </c>
    </row>
    <row r="31" spans="1:7" hidden="1" outlineLevel="1" x14ac:dyDescent="0.25">
      <c r="A31" s="27" t="s">
        <v>525</v>
      </c>
      <c r="B31" s="42"/>
    </row>
    <row r="32" spans="1:7" hidden="1" outlineLevel="1" x14ac:dyDescent="0.25">
      <c r="A32" s="27" t="s">
        <v>526</v>
      </c>
      <c r="B32" s="42"/>
    </row>
    <row r="33" spans="1:7" hidden="1" outlineLevel="1" x14ac:dyDescent="0.25">
      <c r="A33" s="27" t="s">
        <v>527</v>
      </c>
      <c r="B33" s="42"/>
    </row>
    <row r="34" spans="1:7" hidden="1" outlineLevel="1" x14ac:dyDescent="0.25">
      <c r="A34" s="27" t="s">
        <v>528</v>
      </c>
      <c r="B34" s="42"/>
    </row>
    <row r="35" spans="1:7" ht="15" customHeight="1" collapsed="1" x14ac:dyDescent="0.25">
      <c r="A35" s="46"/>
      <c r="B35" s="47" t="s">
        <v>529</v>
      </c>
      <c r="C35" s="46" t="s">
        <v>530</v>
      </c>
      <c r="D35" s="46" t="s">
        <v>531</v>
      </c>
      <c r="E35" s="48"/>
      <c r="F35" s="49" t="s">
        <v>496</v>
      </c>
      <c r="G35" s="49"/>
    </row>
    <row r="36" spans="1:7" x14ac:dyDescent="0.25">
      <c r="A36" s="27" t="s">
        <v>532</v>
      </c>
      <c r="B36" s="27" t="s">
        <v>533</v>
      </c>
      <c r="C36" s="411">
        <f>[1]HTT!$C$12/'D2. NTT Pool'!C8</f>
        <v>6.551276169029284E-4</v>
      </c>
      <c r="D36" s="411">
        <v>0</v>
      </c>
      <c r="F36" s="411">
        <f>D36+C36</f>
        <v>6.551276169029284E-4</v>
      </c>
    </row>
    <row r="37" spans="1:7" hidden="1" outlineLevel="1" x14ac:dyDescent="0.25">
      <c r="A37" s="27" t="s">
        <v>534</v>
      </c>
    </row>
    <row r="38" spans="1:7" hidden="1" outlineLevel="1" x14ac:dyDescent="0.25">
      <c r="A38" s="27" t="s">
        <v>535</v>
      </c>
    </row>
    <row r="39" spans="1:7" hidden="1" outlineLevel="1" x14ac:dyDescent="0.25">
      <c r="A39" s="27" t="s">
        <v>536</v>
      </c>
    </row>
    <row r="40" spans="1:7" hidden="1" outlineLevel="1" x14ac:dyDescent="0.25">
      <c r="A40" s="27" t="s">
        <v>537</v>
      </c>
    </row>
    <row r="41" spans="1:7" hidden="1" outlineLevel="1" x14ac:dyDescent="0.25">
      <c r="A41" s="27" t="s">
        <v>538</v>
      </c>
    </row>
    <row r="42" spans="1:7" hidden="1" outlineLevel="1" x14ac:dyDescent="0.25">
      <c r="A42" s="27" t="s">
        <v>539</v>
      </c>
    </row>
    <row r="43" spans="1:7" ht="15" customHeight="1" collapsed="1" x14ac:dyDescent="0.25">
      <c r="A43" s="46"/>
      <c r="B43" s="47" t="s">
        <v>540</v>
      </c>
      <c r="C43" s="46" t="s">
        <v>530</v>
      </c>
      <c r="D43" s="46" t="s">
        <v>531</v>
      </c>
      <c r="E43" s="48"/>
      <c r="F43" s="49" t="s">
        <v>496</v>
      </c>
      <c r="G43" s="49"/>
    </row>
    <row r="44" spans="1:7" x14ac:dyDescent="0.25">
      <c r="A44" s="27" t="s">
        <v>541</v>
      </c>
      <c r="B44" s="80" t="s">
        <v>542</v>
      </c>
      <c r="C44" s="413">
        <f>SUM(C45:C72)</f>
        <v>0</v>
      </c>
      <c r="D44" s="413">
        <f>SUM(D45:D72)</f>
        <v>0</v>
      </c>
      <c r="E44" s="412"/>
      <c r="F44" s="413">
        <f>SUM(F45:F72)</f>
        <v>0</v>
      </c>
      <c r="G44" s="27"/>
    </row>
    <row r="45" spans="1:7" x14ac:dyDescent="0.25">
      <c r="A45" s="27" t="s">
        <v>543</v>
      </c>
      <c r="B45" s="27" t="s">
        <v>544</v>
      </c>
      <c r="C45" s="412">
        <v>0</v>
      </c>
      <c r="D45" s="412">
        <v>0</v>
      </c>
      <c r="E45" s="412"/>
      <c r="F45" s="412">
        <f>D45+C45</f>
        <v>0</v>
      </c>
      <c r="G45" s="27"/>
    </row>
    <row r="46" spans="1:7" x14ac:dyDescent="0.25">
      <c r="A46" s="27" t="s">
        <v>545</v>
      </c>
      <c r="B46" s="27" t="s">
        <v>546</v>
      </c>
      <c r="C46" s="412">
        <v>0</v>
      </c>
      <c r="D46" s="412">
        <v>0</v>
      </c>
      <c r="E46" s="412"/>
      <c r="F46" s="412">
        <f t="shared" ref="F46:F87" si="1">D46+C46</f>
        <v>0</v>
      </c>
      <c r="G46" s="27"/>
    </row>
    <row r="47" spans="1:7" x14ac:dyDescent="0.25">
      <c r="A47" s="27" t="s">
        <v>547</v>
      </c>
      <c r="B47" s="27" t="s">
        <v>548</v>
      </c>
      <c r="C47" s="412">
        <v>0</v>
      </c>
      <c r="D47" s="412">
        <v>0</v>
      </c>
      <c r="E47" s="412"/>
      <c r="F47" s="412">
        <f t="shared" si="1"/>
        <v>0</v>
      </c>
      <c r="G47" s="27"/>
    </row>
    <row r="48" spans="1:7" x14ac:dyDescent="0.25">
      <c r="A48" s="27" t="s">
        <v>549</v>
      </c>
      <c r="B48" s="27" t="s">
        <v>550</v>
      </c>
      <c r="C48" s="412">
        <v>0</v>
      </c>
      <c r="D48" s="412">
        <v>0</v>
      </c>
      <c r="E48" s="412"/>
      <c r="F48" s="412">
        <f t="shared" si="1"/>
        <v>0</v>
      </c>
      <c r="G48" s="27"/>
    </row>
    <row r="49" spans="1:7" x14ac:dyDescent="0.25">
      <c r="A49" s="27" t="s">
        <v>551</v>
      </c>
      <c r="B49" s="27" t="s">
        <v>552</v>
      </c>
      <c r="C49" s="412">
        <v>0</v>
      </c>
      <c r="D49" s="412">
        <v>0</v>
      </c>
      <c r="E49" s="412"/>
      <c r="F49" s="412">
        <f t="shared" si="1"/>
        <v>0</v>
      </c>
      <c r="G49" s="27"/>
    </row>
    <row r="50" spans="1:7" x14ac:dyDescent="0.25">
      <c r="A50" s="27" t="s">
        <v>553</v>
      </c>
      <c r="B50" s="27" t="s">
        <v>554</v>
      </c>
      <c r="C50" s="412">
        <v>0</v>
      </c>
      <c r="D50" s="412">
        <v>0</v>
      </c>
      <c r="E50" s="412"/>
      <c r="F50" s="412">
        <f t="shared" si="1"/>
        <v>0</v>
      </c>
      <c r="G50" s="27"/>
    </row>
    <row r="51" spans="1:7" x14ac:dyDescent="0.25">
      <c r="A51" s="27" t="s">
        <v>555</v>
      </c>
      <c r="B51" s="27" t="s">
        <v>556</v>
      </c>
      <c r="C51" s="412">
        <v>0</v>
      </c>
      <c r="D51" s="412">
        <v>0</v>
      </c>
      <c r="E51" s="412"/>
      <c r="F51" s="412">
        <f t="shared" si="1"/>
        <v>0</v>
      </c>
      <c r="G51" s="27"/>
    </row>
    <row r="52" spans="1:7" x14ac:dyDescent="0.25">
      <c r="A52" s="27" t="s">
        <v>557</v>
      </c>
      <c r="B52" s="27" t="s">
        <v>558</v>
      </c>
      <c r="C52" s="412">
        <v>0</v>
      </c>
      <c r="D52" s="412">
        <v>0</v>
      </c>
      <c r="E52" s="412"/>
      <c r="F52" s="412">
        <f t="shared" si="1"/>
        <v>0</v>
      </c>
      <c r="G52" s="27"/>
    </row>
    <row r="53" spans="1:7" x14ac:dyDescent="0.25">
      <c r="A53" s="27" t="s">
        <v>559</v>
      </c>
      <c r="B53" s="27" t="s">
        <v>560</v>
      </c>
      <c r="C53" s="412">
        <v>0</v>
      </c>
      <c r="D53" s="412">
        <v>0</v>
      </c>
      <c r="E53" s="412"/>
      <c r="F53" s="412">
        <f t="shared" si="1"/>
        <v>0</v>
      </c>
      <c r="G53" s="27"/>
    </row>
    <row r="54" spans="1:7" x14ac:dyDescent="0.25">
      <c r="A54" s="27" t="s">
        <v>561</v>
      </c>
      <c r="B54" s="27" t="s">
        <v>562</v>
      </c>
      <c r="C54" s="412">
        <v>0</v>
      </c>
      <c r="D54" s="412">
        <v>0</v>
      </c>
      <c r="E54" s="412"/>
      <c r="F54" s="412">
        <f t="shared" si="1"/>
        <v>0</v>
      </c>
      <c r="G54" s="27"/>
    </row>
    <row r="55" spans="1:7" x14ac:dyDescent="0.25">
      <c r="A55" s="27" t="s">
        <v>563</v>
      </c>
      <c r="B55" s="27" t="s">
        <v>564</v>
      </c>
      <c r="C55" s="412">
        <v>0</v>
      </c>
      <c r="D55" s="412">
        <v>0</v>
      </c>
      <c r="E55" s="412"/>
      <c r="F55" s="412">
        <f t="shared" si="1"/>
        <v>0</v>
      </c>
      <c r="G55" s="27"/>
    </row>
    <row r="56" spans="1:7" x14ac:dyDescent="0.25">
      <c r="A56" s="27" t="s">
        <v>565</v>
      </c>
      <c r="B56" s="27" t="s">
        <v>566</v>
      </c>
      <c r="C56" s="412">
        <v>0</v>
      </c>
      <c r="D56" s="412">
        <v>0</v>
      </c>
      <c r="E56" s="412"/>
      <c r="F56" s="412">
        <f t="shared" si="1"/>
        <v>0</v>
      </c>
      <c r="G56" s="27"/>
    </row>
    <row r="57" spans="1:7" x14ac:dyDescent="0.25">
      <c r="A57" s="27" t="s">
        <v>567</v>
      </c>
      <c r="B57" s="27" t="s">
        <v>568</v>
      </c>
      <c r="C57" s="412">
        <v>0</v>
      </c>
      <c r="D57" s="412">
        <v>0</v>
      </c>
      <c r="E57" s="412"/>
      <c r="F57" s="412">
        <f t="shared" si="1"/>
        <v>0</v>
      </c>
      <c r="G57" s="27"/>
    </row>
    <row r="58" spans="1:7" x14ac:dyDescent="0.25">
      <c r="A58" s="27" t="s">
        <v>569</v>
      </c>
      <c r="B58" s="27" t="s">
        <v>570</v>
      </c>
      <c r="C58" s="412">
        <v>0</v>
      </c>
      <c r="D58" s="412">
        <v>0</v>
      </c>
      <c r="E58" s="412"/>
      <c r="F58" s="412">
        <f t="shared" si="1"/>
        <v>0</v>
      </c>
      <c r="G58" s="27"/>
    </row>
    <row r="59" spans="1:7" x14ac:dyDescent="0.25">
      <c r="A59" s="27" t="s">
        <v>571</v>
      </c>
      <c r="B59" s="27" t="s">
        <v>572</v>
      </c>
      <c r="C59" s="412">
        <v>0</v>
      </c>
      <c r="D59" s="412">
        <v>0</v>
      </c>
      <c r="E59" s="412"/>
      <c r="F59" s="412">
        <f t="shared" si="1"/>
        <v>0</v>
      </c>
      <c r="G59" s="27"/>
    </row>
    <row r="60" spans="1:7" x14ac:dyDescent="0.25">
      <c r="A60" s="27" t="s">
        <v>573</v>
      </c>
      <c r="B60" s="27" t="s">
        <v>3</v>
      </c>
      <c r="C60" s="412">
        <v>0</v>
      </c>
      <c r="D60" s="412">
        <v>0</v>
      </c>
      <c r="E60" s="412"/>
      <c r="F60" s="412">
        <f t="shared" si="1"/>
        <v>0</v>
      </c>
      <c r="G60" s="27"/>
    </row>
    <row r="61" spans="1:7" x14ac:dyDescent="0.25">
      <c r="A61" s="27" t="s">
        <v>574</v>
      </c>
      <c r="B61" s="27" t="s">
        <v>575</v>
      </c>
      <c r="C61" s="412">
        <v>0</v>
      </c>
      <c r="D61" s="412">
        <v>0</v>
      </c>
      <c r="E61" s="412"/>
      <c r="F61" s="412">
        <f t="shared" si="1"/>
        <v>0</v>
      </c>
      <c r="G61" s="27"/>
    </row>
    <row r="62" spans="1:7" x14ac:dyDescent="0.25">
      <c r="A62" s="27" t="s">
        <v>576</v>
      </c>
      <c r="B62" s="27" t="s">
        <v>577</v>
      </c>
      <c r="C62" s="412">
        <v>0</v>
      </c>
      <c r="D62" s="412">
        <v>0</v>
      </c>
      <c r="E62" s="412"/>
      <c r="F62" s="412">
        <f t="shared" si="1"/>
        <v>0</v>
      </c>
      <c r="G62" s="27"/>
    </row>
    <row r="63" spans="1:7" x14ac:dyDescent="0.25">
      <c r="A63" s="27" t="s">
        <v>578</v>
      </c>
      <c r="B63" s="27" t="s">
        <v>579</v>
      </c>
      <c r="C63" s="412">
        <v>0</v>
      </c>
      <c r="D63" s="412">
        <v>0</v>
      </c>
      <c r="E63" s="412"/>
      <c r="F63" s="412">
        <f t="shared" si="1"/>
        <v>0</v>
      </c>
      <c r="G63" s="27"/>
    </row>
    <row r="64" spans="1:7" x14ac:dyDescent="0.25">
      <c r="A64" s="27" t="s">
        <v>580</v>
      </c>
      <c r="B64" s="27" t="s">
        <v>581</v>
      </c>
      <c r="C64" s="412">
        <v>0</v>
      </c>
      <c r="D64" s="412">
        <v>0</v>
      </c>
      <c r="E64" s="412"/>
      <c r="F64" s="412">
        <f t="shared" si="1"/>
        <v>0</v>
      </c>
      <c r="G64" s="27"/>
    </row>
    <row r="65" spans="1:7" x14ac:dyDescent="0.25">
      <c r="A65" s="27" t="s">
        <v>582</v>
      </c>
      <c r="B65" s="27" t="s">
        <v>583</v>
      </c>
      <c r="C65" s="412">
        <v>0</v>
      </c>
      <c r="D65" s="412">
        <v>0</v>
      </c>
      <c r="E65" s="412"/>
      <c r="F65" s="412">
        <f t="shared" si="1"/>
        <v>0</v>
      </c>
      <c r="G65" s="27"/>
    </row>
    <row r="66" spans="1:7" x14ac:dyDescent="0.25">
      <c r="A66" s="27" t="s">
        <v>584</v>
      </c>
      <c r="B66" s="27" t="s">
        <v>585</v>
      </c>
      <c r="C66" s="412">
        <v>0</v>
      </c>
      <c r="D66" s="412">
        <v>0</v>
      </c>
      <c r="E66" s="412"/>
      <c r="F66" s="412">
        <f t="shared" si="1"/>
        <v>0</v>
      </c>
      <c r="G66" s="27"/>
    </row>
    <row r="67" spans="1:7" x14ac:dyDescent="0.25">
      <c r="A67" s="27" t="s">
        <v>586</v>
      </c>
      <c r="B67" s="27" t="s">
        <v>587</v>
      </c>
      <c r="C67" s="412">
        <v>0</v>
      </c>
      <c r="D67" s="412">
        <v>0</v>
      </c>
      <c r="E67" s="412"/>
      <c r="F67" s="412">
        <f t="shared" si="1"/>
        <v>0</v>
      </c>
      <c r="G67" s="27"/>
    </row>
    <row r="68" spans="1:7" x14ac:dyDescent="0.25">
      <c r="A68" s="27" t="s">
        <v>588</v>
      </c>
      <c r="B68" s="27" t="s">
        <v>589</v>
      </c>
      <c r="C68" s="412">
        <v>0</v>
      </c>
      <c r="D68" s="412">
        <v>0</v>
      </c>
      <c r="E68" s="412"/>
      <c r="F68" s="412">
        <f t="shared" si="1"/>
        <v>0</v>
      </c>
      <c r="G68" s="27"/>
    </row>
    <row r="69" spans="1:7" x14ac:dyDescent="0.25">
      <c r="A69" s="27" t="s">
        <v>590</v>
      </c>
      <c r="B69" s="27" t="s">
        <v>591</v>
      </c>
      <c r="C69" s="412">
        <v>0</v>
      </c>
      <c r="D69" s="412">
        <v>0</v>
      </c>
      <c r="E69" s="412"/>
      <c r="F69" s="412">
        <f t="shared" si="1"/>
        <v>0</v>
      </c>
      <c r="G69" s="27"/>
    </row>
    <row r="70" spans="1:7" x14ac:dyDescent="0.25">
      <c r="A70" s="27" t="s">
        <v>592</v>
      </c>
      <c r="B70" s="27" t="s">
        <v>593</v>
      </c>
      <c r="C70" s="412">
        <v>0</v>
      </c>
      <c r="D70" s="412">
        <v>0</v>
      </c>
      <c r="E70" s="412"/>
      <c r="F70" s="412">
        <f t="shared" si="1"/>
        <v>0</v>
      </c>
      <c r="G70" s="27"/>
    </row>
    <row r="71" spans="1:7" x14ac:dyDescent="0.25">
      <c r="A71" s="27" t="s">
        <v>594</v>
      </c>
      <c r="B71" s="27" t="s">
        <v>6</v>
      </c>
      <c r="C71" s="412">
        <v>0</v>
      </c>
      <c r="D71" s="412">
        <v>0</v>
      </c>
      <c r="E71" s="412"/>
      <c r="F71" s="412">
        <f t="shared" si="1"/>
        <v>0</v>
      </c>
      <c r="G71" s="27"/>
    </row>
    <row r="72" spans="1:7" x14ac:dyDescent="0.25">
      <c r="A72" s="27" t="s">
        <v>595</v>
      </c>
      <c r="B72" s="27" t="s">
        <v>596</v>
      </c>
      <c r="C72" s="412">
        <v>0</v>
      </c>
      <c r="D72" s="412">
        <v>0</v>
      </c>
      <c r="E72" s="412"/>
      <c r="F72" s="412">
        <f t="shared" si="1"/>
        <v>0</v>
      </c>
      <c r="G72" s="27"/>
    </row>
    <row r="73" spans="1:7" x14ac:dyDescent="0.25">
      <c r="A73" s="27" t="s">
        <v>597</v>
      </c>
      <c r="B73" s="80" t="s">
        <v>284</v>
      </c>
      <c r="C73" s="413">
        <f>SUM(C74:C76)</f>
        <v>0</v>
      </c>
      <c r="D73" s="413">
        <f>SUM(D74:D76)</f>
        <v>0</v>
      </c>
      <c r="E73" s="412"/>
      <c r="F73" s="413">
        <f>SUM(F74:F76)</f>
        <v>0</v>
      </c>
      <c r="G73" s="27"/>
    </row>
    <row r="74" spans="1:7" x14ac:dyDescent="0.25">
      <c r="A74" s="27" t="s">
        <v>598</v>
      </c>
      <c r="B74" s="27" t="s">
        <v>599</v>
      </c>
      <c r="C74" s="412">
        <v>0</v>
      </c>
      <c r="D74" s="412">
        <v>0</v>
      </c>
      <c r="E74" s="412"/>
      <c r="F74" s="412">
        <f t="shared" si="1"/>
        <v>0</v>
      </c>
      <c r="G74" s="27"/>
    </row>
    <row r="75" spans="1:7" x14ac:dyDescent="0.25">
      <c r="A75" s="27" t="s">
        <v>600</v>
      </c>
      <c r="B75" s="27" t="s">
        <v>601</v>
      </c>
      <c r="C75" s="412">
        <v>0</v>
      </c>
      <c r="D75" s="412">
        <v>0</v>
      </c>
      <c r="E75" s="412"/>
      <c r="F75" s="412">
        <f t="shared" si="1"/>
        <v>0</v>
      </c>
      <c r="G75" s="27"/>
    </row>
    <row r="76" spans="1:7" x14ac:dyDescent="0.25">
      <c r="A76" s="27" t="s">
        <v>602</v>
      </c>
      <c r="B76" s="27" t="s">
        <v>2</v>
      </c>
      <c r="C76" s="412">
        <v>0</v>
      </c>
      <c r="D76" s="412">
        <v>0</v>
      </c>
      <c r="E76" s="412"/>
      <c r="F76" s="412">
        <f t="shared" si="1"/>
        <v>0</v>
      </c>
      <c r="G76" s="27"/>
    </row>
    <row r="77" spans="1:7" x14ac:dyDescent="0.25">
      <c r="A77" s="27" t="s">
        <v>603</v>
      </c>
      <c r="B77" s="80" t="s">
        <v>95</v>
      </c>
      <c r="C77" s="413">
        <f>SUM(C78:C87)</f>
        <v>1</v>
      </c>
      <c r="D77" s="413">
        <f>SUM(D78:D87)</f>
        <v>0</v>
      </c>
      <c r="E77" s="412"/>
      <c r="F77" s="413">
        <f>SUM(F78:F87)</f>
        <v>1</v>
      </c>
      <c r="G77" s="27"/>
    </row>
    <row r="78" spans="1:7" x14ac:dyDescent="0.25">
      <c r="A78" s="27" t="s">
        <v>604</v>
      </c>
      <c r="B78" s="44" t="s">
        <v>286</v>
      </c>
      <c r="C78" s="412">
        <v>0</v>
      </c>
      <c r="D78" s="412">
        <v>0</v>
      </c>
      <c r="E78" s="412"/>
      <c r="F78" s="412">
        <f t="shared" si="1"/>
        <v>0</v>
      </c>
      <c r="G78" s="27"/>
    </row>
    <row r="79" spans="1:7" x14ac:dyDescent="0.25">
      <c r="A79" s="27" t="s">
        <v>605</v>
      </c>
      <c r="B79" s="44" t="s">
        <v>288</v>
      </c>
      <c r="C79" s="412">
        <v>0</v>
      </c>
      <c r="D79" s="412">
        <v>0</v>
      </c>
      <c r="E79" s="412"/>
      <c r="F79" s="412">
        <f t="shared" si="1"/>
        <v>0</v>
      </c>
      <c r="G79" s="27"/>
    </row>
    <row r="80" spans="1:7" x14ac:dyDescent="0.25">
      <c r="A80" s="27" t="s">
        <v>606</v>
      </c>
      <c r="B80" s="44" t="s">
        <v>290</v>
      </c>
      <c r="C80" s="412">
        <v>0</v>
      </c>
      <c r="D80" s="412">
        <v>0</v>
      </c>
      <c r="E80" s="412"/>
      <c r="F80" s="412">
        <f t="shared" si="1"/>
        <v>0</v>
      </c>
      <c r="G80" s="27"/>
    </row>
    <row r="81" spans="1:7" x14ac:dyDescent="0.25">
      <c r="A81" s="27" t="s">
        <v>607</v>
      </c>
      <c r="B81" s="44" t="s">
        <v>12</v>
      </c>
      <c r="C81" s="412">
        <v>1</v>
      </c>
      <c r="D81" s="412">
        <v>0</v>
      </c>
      <c r="E81" s="412"/>
      <c r="F81" s="412">
        <f t="shared" si="1"/>
        <v>1</v>
      </c>
      <c r="G81" s="27"/>
    </row>
    <row r="82" spans="1:7" x14ac:dyDescent="0.25">
      <c r="A82" s="27" t="s">
        <v>608</v>
      </c>
      <c r="B82" s="44" t="s">
        <v>293</v>
      </c>
      <c r="C82" s="412">
        <v>0</v>
      </c>
      <c r="D82" s="412">
        <v>0</v>
      </c>
      <c r="E82" s="412"/>
      <c r="F82" s="412">
        <f t="shared" si="1"/>
        <v>0</v>
      </c>
      <c r="G82" s="27"/>
    </row>
    <row r="83" spans="1:7" x14ac:dyDescent="0.25">
      <c r="A83" s="27" t="s">
        <v>609</v>
      </c>
      <c r="B83" s="44" t="s">
        <v>295</v>
      </c>
      <c r="C83" s="412">
        <v>0</v>
      </c>
      <c r="D83" s="412">
        <v>0</v>
      </c>
      <c r="E83" s="412"/>
      <c r="F83" s="412">
        <f t="shared" si="1"/>
        <v>0</v>
      </c>
      <c r="G83" s="27"/>
    </row>
    <row r="84" spans="1:7" x14ac:dyDescent="0.25">
      <c r="A84" s="27" t="s">
        <v>610</v>
      </c>
      <c r="B84" s="44" t="s">
        <v>297</v>
      </c>
      <c r="C84" s="412">
        <v>0</v>
      </c>
      <c r="D84" s="412">
        <v>0</v>
      </c>
      <c r="E84" s="412"/>
      <c r="F84" s="412">
        <f t="shared" si="1"/>
        <v>0</v>
      </c>
      <c r="G84" s="27"/>
    </row>
    <row r="85" spans="1:7" x14ac:dyDescent="0.25">
      <c r="A85" s="27" t="s">
        <v>611</v>
      </c>
      <c r="B85" s="44" t="s">
        <v>299</v>
      </c>
      <c r="C85" s="412">
        <v>0</v>
      </c>
      <c r="D85" s="412">
        <v>0</v>
      </c>
      <c r="E85" s="412"/>
      <c r="F85" s="412">
        <f t="shared" si="1"/>
        <v>0</v>
      </c>
      <c r="G85" s="27"/>
    </row>
    <row r="86" spans="1:7" x14ac:dyDescent="0.25">
      <c r="A86" s="27" t="s">
        <v>612</v>
      </c>
      <c r="B86" s="44" t="s">
        <v>301</v>
      </c>
      <c r="C86" s="412">
        <v>0</v>
      </c>
      <c r="D86" s="412">
        <v>0</v>
      </c>
      <c r="E86" s="412"/>
      <c r="F86" s="412">
        <f t="shared" si="1"/>
        <v>0</v>
      </c>
      <c r="G86" s="27"/>
    </row>
    <row r="87" spans="1:7" x14ac:dyDescent="0.25">
      <c r="A87" s="27" t="s">
        <v>613</v>
      </c>
      <c r="B87" s="44" t="s">
        <v>95</v>
      </c>
      <c r="C87" s="412">
        <v>0</v>
      </c>
      <c r="D87" s="412">
        <v>0</v>
      </c>
      <c r="E87" s="412"/>
      <c r="F87" s="412">
        <f t="shared" si="1"/>
        <v>0</v>
      </c>
      <c r="G87" s="27"/>
    </row>
    <row r="88" spans="1:7" hidden="1" outlineLevel="1" x14ac:dyDescent="0.25">
      <c r="A88" s="27" t="s">
        <v>614</v>
      </c>
      <c r="B88" s="57" t="s">
        <v>99</v>
      </c>
      <c r="G88" s="27"/>
    </row>
    <row r="89" spans="1:7" hidden="1" outlineLevel="1" x14ac:dyDescent="0.25">
      <c r="A89" s="27" t="s">
        <v>615</v>
      </c>
      <c r="B89" s="57" t="s">
        <v>99</v>
      </c>
      <c r="G89" s="27"/>
    </row>
    <row r="90" spans="1:7" hidden="1" outlineLevel="1" x14ac:dyDescent="0.25">
      <c r="A90" s="27" t="s">
        <v>616</v>
      </c>
      <c r="B90" s="57" t="s">
        <v>99</v>
      </c>
      <c r="G90" s="27"/>
    </row>
    <row r="91" spans="1:7" hidden="1" outlineLevel="1" x14ac:dyDescent="0.25">
      <c r="A91" s="27" t="s">
        <v>617</v>
      </c>
      <c r="B91" s="57" t="s">
        <v>99</v>
      </c>
      <c r="G91" s="27"/>
    </row>
    <row r="92" spans="1:7" hidden="1" outlineLevel="1" x14ac:dyDescent="0.25">
      <c r="A92" s="27" t="s">
        <v>618</v>
      </c>
      <c r="B92" s="57" t="s">
        <v>99</v>
      </c>
      <c r="G92" s="27"/>
    </row>
    <row r="93" spans="1:7" hidden="1" outlineLevel="1" x14ac:dyDescent="0.25">
      <c r="A93" s="27" t="s">
        <v>619</v>
      </c>
      <c r="B93" s="57" t="s">
        <v>99</v>
      </c>
      <c r="G93" s="27"/>
    </row>
    <row r="94" spans="1:7" hidden="1" outlineLevel="1" x14ac:dyDescent="0.25">
      <c r="A94" s="27" t="s">
        <v>620</v>
      </c>
      <c r="B94" s="57" t="s">
        <v>99</v>
      </c>
      <c r="G94" s="27"/>
    </row>
    <row r="95" spans="1:7" hidden="1" outlineLevel="1" x14ac:dyDescent="0.25">
      <c r="A95" s="27" t="s">
        <v>621</v>
      </c>
      <c r="B95" s="57" t="s">
        <v>99</v>
      </c>
      <c r="G95" s="27"/>
    </row>
    <row r="96" spans="1:7" hidden="1" outlineLevel="1" x14ac:dyDescent="0.25">
      <c r="A96" s="27" t="s">
        <v>622</v>
      </c>
      <c r="B96" s="57" t="s">
        <v>99</v>
      </c>
      <c r="G96" s="27"/>
    </row>
    <row r="97" spans="1:7" hidden="1" outlineLevel="1" x14ac:dyDescent="0.25">
      <c r="A97" s="27" t="s">
        <v>623</v>
      </c>
      <c r="B97" s="57" t="s">
        <v>99</v>
      </c>
      <c r="G97" s="27"/>
    </row>
    <row r="98" spans="1:7" ht="15" customHeight="1" collapsed="1" x14ac:dyDescent="0.25">
      <c r="A98" s="46"/>
      <c r="B98" s="47" t="s">
        <v>624</v>
      </c>
      <c r="C98" s="46" t="s">
        <v>530</v>
      </c>
      <c r="D98" s="46" t="s">
        <v>531</v>
      </c>
      <c r="E98" s="48"/>
      <c r="F98" s="49" t="s">
        <v>496</v>
      </c>
      <c r="G98" s="49"/>
    </row>
    <row r="99" spans="1:7" x14ac:dyDescent="0.25">
      <c r="A99" s="27" t="s">
        <v>625</v>
      </c>
      <c r="B99" s="44" t="str">
        <f>'D2. NTT Pool'!A39</f>
        <v>Alberta</v>
      </c>
      <c r="C99" s="85">
        <f>'D2. NTT Pool'!I39</f>
        <v>0.13678009285397394</v>
      </c>
      <c r="D99" s="412">
        <v>0</v>
      </c>
      <c r="F99" s="85">
        <f>D99+C99</f>
        <v>0.13678009285397394</v>
      </c>
      <c r="G99" s="27"/>
    </row>
    <row r="100" spans="1:7" x14ac:dyDescent="0.25">
      <c r="A100" s="27" t="s">
        <v>627</v>
      </c>
      <c r="B100" s="44" t="str">
        <f>'D2. NTT Pool'!A40</f>
        <v>British Columbia</v>
      </c>
      <c r="C100" s="85">
        <f>'D2. NTT Pool'!I40</f>
        <v>0.17481850053990125</v>
      </c>
      <c r="D100" s="412">
        <v>0</v>
      </c>
      <c r="F100" s="85">
        <f t="shared" ref="F100:F111" si="2">D100+C100</f>
        <v>0.17481850053990125</v>
      </c>
      <c r="G100" s="27"/>
    </row>
    <row r="101" spans="1:7" x14ac:dyDescent="0.25">
      <c r="A101" s="27" t="s">
        <v>628</v>
      </c>
      <c r="B101" s="44" t="str">
        <f>'D2. NTT Pool'!A41</f>
        <v>Manitoba</v>
      </c>
      <c r="C101" s="85">
        <f>'D2. NTT Pool'!I41</f>
        <v>1.3137476222048791E-2</v>
      </c>
      <c r="D101" s="412">
        <v>0</v>
      </c>
      <c r="F101" s="85">
        <f t="shared" si="2"/>
        <v>1.3137476222048791E-2</v>
      </c>
      <c r="G101" s="27"/>
    </row>
    <row r="102" spans="1:7" x14ac:dyDescent="0.25">
      <c r="A102" s="27" t="s">
        <v>629</v>
      </c>
      <c r="B102" s="44" t="str">
        <f>'D2. NTT Pool'!A42</f>
        <v>New Brunswick</v>
      </c>
      <c r="C102" s="85">
        <f>'D2. NTT Pool'!I42</f>
        <v>1.3240729234084469E-2</v>
      </c>
      <c r="D102" s="412">
        <v>0</v>
      </c>
      <c r="F102" s="85">
        <f t="shared" si="2"/>
        <v>1.3240729234084469E-2</v>
      </c>
      <c r="G102" s="27"/>
    </row>
    <row r="103" spans="1:7" x14ac:dyDescent="0.25">
      <c r="A103" s="27" t="s">
        <v>630</v>
      </c>
      <c r="B103" s="44" t="str">
        <f>'D2. NTT Pool'!A43</f>
        <v>Newfoundland</v>
      </c>
      <c r="C103" s="85">
        <f>'D2. NTT Pool'!I43</f>
        <v>1.891609611734749E-2</v>
      </c>
      <c r="D103" s="412">
        <v>0</v>
      </c>
      <c r="F103" s="85">
        <f t="shared" si="2"/>
        <v>1.891609611734749E-2</v>
      </c>
      <c r="G103" s="27"/>
    </row>
    <row r="104" spans="1:7" x14ac:dyDescent="0.25">
      <c r="A104" s="27" t="s">
        <v>631</v>
      </c>
      <c r="B104" s="44" t="str">
        <f>'D2. NTT Pool'!A44</f>
        <v>Northwest Territories</v>
      </c>
      <c r="C104" s="85">
        <f>'D2. NTT Pool'!I44</f>
        <v>2.946177476939217E-4</v>
      </c>
      <c r="D104" s="412">
        <v>0</v>
      </c>
      <c r="F104" s="85">
        <f t="shared" si="2"/>
        <v>2.946177476939217E-4</v>
      </c>
      <c r="G104" s="27"/>
    </row>
    <row r="105" spans="1:7" x14ac:dyDescent="0.25">
      <c r="A105" s="27" t="s">
        <v>632</v>
      </c>
      <c r="B105" s="44" t="str">
        <f>'D2. NTT Pool'!A45</f>
        <v>Nova Scotia</v>
      </c>
      <c r="C105" s="85">
        <f>'D2. NTT Pool'!I45</f>
        <v>2.4677124799903E-2</v>
      </c>
      <c r="D105" s="412">
        <v>0</v>
      </c>
      <c r="F105" s="85">
        <f t="shared" si="2"/>
        <v>2.4677124799903E-2</v>
      </c>
      <c r="G105" s="27"/>
    </row>
    <row r="106" spans="1:7" x14ac:dyDescent="0.25">
      <c r="A106" s="27" t="s">
        <v>633</v>
      </c>
      <c r="B106" s="44" t="str">
        <f>'D2. NTT Pool'!A46</f>
        <v>Nunavut</v>
      </c>
      <c r="C106" s="85">
        <f>'D2. NTT Pool'!I46</f>
        <v>0</v>
      </c>
      <c r="D106" s="412">
        <v>0</v>
      </c>
      <c r="F106" s="85">
        <f t="shared" si="2"/>
        <v>0</v>
      </c>
      <c r="G106" s="27"/>
    </row>
    <row r="107" spans="1:7" x14ac:dyDescent="0.25">
      <c r="A107" s="27" t="s">
        <v>634</v>
      </c>
      <c r="B107" s="44" t="str">
        <f>'D2. NTT Pool'!A47</f>
        <v>Ontario</v>
      </c>
      <c r="C107" s="85">
        <f>'D2. NTT Pool'!I47</f>
        <v>0.50516408497065468</v>
      </c>
      <c r="D107" s="412">
        <v>0</v>
      </c>
      <c r="F107" s="85">
        <f t="shared" si="2"/>
        <v>0.50516408497065468</v>
      </c>
      <c r="G107" s="27"/>
    </row>
    <row r="108" spans="1:7" x14ac:dyDescent="0.25">
      <c r="A108" s="27" t="s">
        <v>635</v>
      </c>
      <c r="B108" s="44" t="str">
        <f>'D2. NTT Pool'!A48</f>
        <v>Prince Edward Island</v>
      </c>
      <c r="C108" s="85">
        <f>'D2. NTT Pool'!I48</f>
        <v>2.889743874037713E-3</v>
      </c>
      <c r="D108" s="412">
        <v>0</v>
      </c>
      <c r="F108" s="85">
        <f t="shared" si="2"/>
        <v>2.889743874037713E-3</v>
      </c>
      <c r="G108" s="27"/>
    </row>
    <row r="109" spans="1:7" x14ac:dyDescent="0.25">
      <c r="A109" s="27" t="s">
        <v>636</v>
      </c>
      <c r="B109" s="44" t="str">
        <f>'D2. NTT Pool'!A49</f>
        <v>Quebec</v>
      </c>
      <c r="C109" s="85">
        <f>'D2. NTT Pool'!I49</f>
        <v>7.9955171803952785E-2</v>
      </c>
      <c r="D109" s="412">
        <v>0</v>
      </c>
      <c r="F109" s="85">
        <f t="shared" si="2"/>
        <v>7.9955171803952785E-2</v>
      </c>
      <c r="G109" s="27"/>
    </row>
    <row r="110" spans="1:7" x14ac:dyDescent="0.25">
      <c r="A110" s="27" t="s">
        <v>637</v>
      </c>
      <c r="B110" s="44" t="str">
        <f>'D2. NTT Pool'!A50</f>
        <v>Saskatchewan</v>
      </c>
      <c r="C110" s="85">
        <f>'D2. NTT Pool'!I50</f>
        <v>2.8353493029965336E-2</v>
      </c>
      <c r="D110" s="412">
        <v>0</v>
      </c>
      <c r="F110" s="85">
        <f t="shared" si="2"/>
        <v>2.8353493029965336E-2</v>
      </c>
      <c r="G110" s="27"/>
    </row>
    <row r="111" spans="1:7" x14ac:dyDescent="0.25">
      <c r="A111" s="27" t="s">
        <v>638</v>
      </c>
      <c r="B111" s="44" t="str">
        <f>'D2. NTT Pool'!A51</f>
        <v>Yukon</v>
      </c>
      <c r="C111" s="85">
        <f>'D2. NTT Pool'!I51</f>
        <v>1.7728688064367142E-3</v>
      </c>
      <c r="D111" s="412">
        <v>0</v>
      </c>
      <c r="F111" s="85">
        <f t="shared" si="2"/>
        <v>1.7728688064367142E-3</v>
      </c>
      <c r="G111" s="27"/>
    </row>
    <row r="112" spans="1:7" hidden="1" outlineLevel="1" x14ac:dyDescent="0.25">
      <c r="A112" s="27" t="s">
        <v>639</v>
      </c>
      <c r="B112" s="44" t="s">
        <v>626</v>
      </c>
      <c r="C112" s="27" t="s">
        <v>32</v>
      </c>
      <c r="D112" s="27" t="s">
        <v>32</v>
      </c>
      <c r="F112" s="27" t="s">
        <v>32</v>
      </c>
      <c r="G112" s="27"/>
    </row>
    <row r="113" spans="1:7" hidden="1" outlineLevel="1" x14ac:dyDescent="0.25">
      <c r="A113" s="27" t="s">
        <v>640</v>
      </c>
      <c r="B113" s="44" t="s">
        <v>626</v>
      </c>
      <c r="C113" s="27" t="s">
        <v>32</v>
      </c>
      <c r="D113" s="27" t="s">
        <v>32</v>
      </c>
      <c r="F113" s="27" t="s">
        <v>32</v>
      </c>
      <c r="G113" s="27"/>
    </row>
    <row r="114" spans="1:7" hidden="1" outlineLevel="1" x14ac:dyDescent="0.25">
      <c r="A114" s="27" t="s">
        <v>641</v>
      </c>
      <c r="B114" s="44" t="s">
        <v>626</v>
      </c>
      <c r="C114" s="27" t="s">
        <v>32</v>
      </c>
      <c r="D114" s="27" t="s">
        <v>32</v>
      </c>
      <c r="F114" s="27" t="s">
        <v>32</v>
      </c>
      <c r="G114" s="27"/>
    </row>
    <row r="115" spans="1:7" hidden="1" outlineLevel="1" x14ac:dyDescent="0.25">
      <c r="A115" s="27" t="s">
        <v>642</v>
      </c>
      <c r="B115" s="44" t="s">
        <v>626</v>
      </c>
      <c r="C115" s="27" t="s">
        <v>32</v>
      </c>
      <c r="D115" s="27" t="s">
        <v>32</v>
      </c>
      <c r="F115" s="27" t="s">
        <v>32</v>
      </c>
      <c r="G115" s="27"/>
    </row>
    <row r="116" spans="1:7" hidden="1" outlineLevel="1" x14ac:dyDescent="0.25">
      <c r="A116" s="27" t="s">
        <v>643</v>
      </c>
      <c r="B116" s="44" t="s">
        <v>626</v>
      </c>
      <c r="C116" s="27" t="s">
        <v>32</v>
      </c>
      <c r="D116" s="27" t="s">
        <v>32</v>
      </c>
      <c r="F116" s="27" t="s">
        <v>32</v>
      </c>
      <c r="G116" s="27"/>
    </row>
    <row r="117" spans="1:7" hidden="1" outlineLevel="1" x14ac:dyDescent="0.25">
      <c r="A117" s="27" t="s">
        <v>644</v>
      </c>
      <c r="B117" s="44" t="s">
        <v>626</v>
      </c>
      <c r="C117" s="27" t="s">
        <v>32</v>
      </c>
      <c r="D117" s="27" t="s">
        <v>32</v>
      </c>
      <c r="F117" s="27" t="s">
        <v>32</v>
      </c>
      <c r="G117" s="27"/>
    </row>
    <row r="118" spans="1:7" hidden="1" outlineLevel="1" x14ac:dyDescent="0.25">
      <c r="A118" s="27" t="s">
        <v>645</v>
      </c>
      <c r="B118" s="44" t="s">
        <v>626</v>
      </c>
      <c r="C118" s="27" t="s">
        <v>32</v>
      </c>
      <c r="D118" s="27" t="s">
        <v>32</v>
      </c>
      <c r="F118" s="27" t="s">
        <v>32</v>
      </c>
      <c r="G118" s="27"/>
    </row>
    <row r="119" spans="1:7" hidden="1" outlineLevel="1" x14ac:dyDescent="0.25">
      <c r="A119" s="27" t="s">
        <v>646</v>
      </c>
      <c r="B119" s="44" t="s">
        <v>626</v>
      </c>
      <c r="C119" s="27" t="s">
        <v>32</v>
      </c>
      <c r="D119" s="27" t="s">
        <v>32</v>
      </c>
      <c r="F119" s="27" t="s">
        <v>32</v>
      </c>
      <c r="G119" s="27"/>
    </row>
    <row r="120" spans="1:7" hidden="1" outlineLevel="1" x14ac:dyDescent="0.25">
      <c r="A120" s="27" t="s">
        <v>647</v>
      </c>
      <c r="B120" s="44" t="s">
        <v>626</v>
      </c>
      <c r="C120" s="27" t="s">
        <v>32</v>
      </c>
      <c r="D120" s="27" t="s">
        <v>32</v>
      </c>
      <c r="F120" s="27" t="s">
        <v>32</v>
      </c>
      <c r="G120" s="27"/>
    </row>
    <row r="121" spans="1:7" hidden="1" outlineLevel="1" x14ac:dyDescent="0.25">
      <c r="A121" s="27" t="s">
        <v>648</v>
      </c>
      <c r="B121" s="44" t="s">
        <v>626</v>
      </c>
      <c r="C121" s="27" t="s">
        <v>32</v>
      </c>
      <c r="D121" s="27" t="s">
        <v>32</v>
      </c>
      <c r="F121" s="27" t="s">
        <v>32</v>
      </c>
      <c r="G121" s="27"/>
    </row>
    <row r="122" spans="1:7" hidden="1" outlineLevel="1" x14ac:dyDescent="0.25">
      <c r="A122" s="27" t="s">
        <v>649</v>
      </c>
      <c r="B122" s="44" t="s">
        <v>626</v>
      </c>
      <c r="C122" s="27" t="s">
        <v>32</v>
      </c>
      <c r="D122" s="27" t="s">
        <v>32</v>
      </c>
      <c r="F122" s="27" t="s">
        <v>32</v>
      </c>
      <c r="G122" s="27"/>
    </row>
    <row r="123" spans="1:7" hidden="1" outlineLevel="1" x14ac:dyDescent="0.25">
      <c r="A123" s="27" t="s">
        <v>650</v>
      </c>
      <c r="B123" s="44" t="s">
        <v>626</v>
      </c>
      <c r="C123" s="27" t="s">
        <v>32</v>
      </c>
      <c r="D123" s="27" t="s">
        <v>32</v>
      </c>
      <c r="F123" s="27" t="s">
        <v>32</v>
      </c>
      <c r="G123" s="27"/>
    </row>
    <row r="124" spans="1:7" hidden="1" outlineLevel="1" x14ac:dyDescent="0.25">
      <c r="A124" s="27" t="s">
        <v>651</v>
      </c>
      <c r="B124" s="44" t="s">
        <v>626</v>
      </c>
      <c r="C124" s="27" t="s">
        <v>32</v>
      </c>
      <c r="D124" s="27" t="s">
        <v>32</v>
      </c>
      <c r="F124" s="27" t="s">
        <v>32</v>
      </c>
      <c r="G124" s="27"/>
    </row>
    <row r="125" spans="1:7" hidden="1" outlineLevel="1" x14ac:dyDescent="0.25">
      <c r="A125" s="27" t="s">
        <v>652</v>
      </c>
      <c r="B125" s="44" t="s">
        <v>626</v>
      </c>
      <c r="C125" s="27" t="s">
        <v>32</v>
      </c>
      <c r="D125" s="27" t="s">
        <v>32</v>
      </c>
      <c r="F125" s="27" t="s">
        <v>32</v>
      </c>
      <c r="G125" s="27"/>
    </row>
    <row r="126" spans="1:7" hidden="1" outlineLevel="1" x14ac:dyDescent="0.25">
      <c r="A126" s="27" t="s">
        <v>653</v>
      </c>
      <c r="B126" s="44" t="s">
        <v>626</v>
      </c>
      <c r="C126" s="27" t="s">
        <v>32</v>
      </c>
      <c r="D126" s="27" t="s">
        <v>32</v>
      </c>
      <c r="F126" s="27" t="s">
        <v>32</v>
      </c>
      <c r="G126" s="27"/>
    </row>
    <row r="127" spans="1:7" hidden="1" outlineLevel="1" x14ac:dyDescent="0.25">
      <c r="A127" s="27" t="s">
        <v>654</v>
      </c>
      <c r="B127" s="44" t="s">
        <v>626</v>
      </c>
      <c r="C127" s="27" t="s">
        <v>32</v>
      </c>
      <c r="D127" s="27" t="s">
        <v>32</v>
      </c>
      <c r="F127" s="27" t="s">
        <v>32</v>
      </c>
      <c r="G127" s="27"/>
    </row>
    <row r="128" spans="1:7" hidden="1" outlineLevel="1" x14ac:dyDescent="0.25">
      <c r="A128" s="27" t="s">
        <v>655</v>
      </c>
      <c r="B128" s="44" t="s">
        <v>626</v>
      </c>
      <c r="C128" s="27" t="s">
        <v>32</v>
      </c>
      <c r="D128" s="27" t="s">
        <v>32</v>
      </c>
      <c r="F128" s="27" t="s">
        <v>32</v>
      </c>
      <c r="G128" s="27"/>
    </row>
    <row r="129" spans="1:7" hidden="1" outlineLevel="1" x14ac:dyDescent="0.25">
      <c r="A129" s="27" t="s">
        <v>656</v>
      </c>
      <c r="B129" s="44" t="s">
        <v>626</v>
      </c>
      <c r="C129" s="27" t="s">
        <v>32</v>
      </c>
      <c r="D129" s="27" t="s">
        <v>32</v>
      </c>
      <c r="F129" s="27" t="s">
        <v>32</v>
      </c>
      <c r="G129" s="27"/>
    </row>
    <row r="130" spans="1:7" ht="15" customHeight="1" collapsed="1" x14ac:dyDescent="0.25">
      <c r="A130" s="46"/>
      <c r="B130" s="47" t="s">
        <v>657</v>
      </c>
      <c r="C130" s="46" t="s">
        <v>530</v>
      </c>
      <c r="D130" s="46" t="s">
        <v>531</v>
      </c>
      <c r="E130" s="48"/>
      <c r="F130" s="49" t="s">
        <v>496</v>
      </c>
      <c r="G130" s="49"/>
    </row>
    <row r="131" spans="1:7" x14ac:dyDescent="0.25">
      <c r="A131" s="27" t="s">
        <v>658</v>
      </c>
      <c r="B131" s="27" t="s">
        <v>659</v>
      </c>
      <c r="C131" s="85">
        <f>'D2. NTT Pool'!I77</f>
        <v>0.73402924134834169</v>
      </c>
      <c r="D131" s="85">
        <v>0</v>
      </c>
      <c r="E131" s="25"/>
      <c r="F131" s="85">
        <f>D131+C131</f>
        <v>0.73402924134834169</v>
      </c>
    </row>
    <row r="132" spans="1:7" x14ac:dyDescent="0.25">
      <c r="A132" s="27" t="s">
        <v>660</v>
      </c>
      <c r="B132" s="27" t="s">
        <v>661</v>
      </c>
      <c r="C132" s="85">
        <f>'D2. NTT Pool'!I78</f>
        <v>0.26597075865165831</v>
      </c>
      <c r="D132" s="85">
        <v>0</v>
      </c>
      <c r="E132" s="25"/>
      <c r="F132" s="85">
        <f>D132+C132</f>
        <v>0.26597075865165831</v>
      </c>
    </row>
    <row r="133" spans="1:7" x14ac:dyDescent="0.25">
      <c r="A133" s="27" t="s">
        <v>662</v>
      </c>
      <c r="B133" s="27" t="s">
        <v>95</v>
      </c>
      <c r="C133" s="85">
        <v>0</v>
      </c>
      <c r="D133" s="85">
        <v>0</v>
      </c>
      <c r="E133" s="25"/>
      <c r="F133" s="85">
        <f>D133+C133</f>
        <v>0</v>
      </c>
    </row>
    <row r="134" spans="1:7" hidden="1" outlineLevel="1" x14ac:dyDescent="0.25">
      <c r="A134" s="27" t="s">
        <v>663</v>
      </c>
      <c r="C134" s="85"/>
      <c r="E134" s="25"/>
    </row>
    <row r="135" spans="1:7" hidden="1" outlineLevel="1" x14ac:dyDescent="0.25">
      <c r="A135" s="27" t="s">
        <v>664</v>
      </c>
      <c r="C135" s="85"/>
      <c r="E135" s="25"/>
    </row>
    <row r="136" spans="1:7" hidden="1" outlineLevel="1" x14ac:dyDescent="0.25">
      <c r="A136" s="27" t="s">
        <v>665</v>
      </c>
      <c r="E136" s="25"/>
    </row>
    <row r="137" spans="1:7" hidden="1" outlineLevel="1" x14ac:dyDescent="0.25">
      <c r="A137" s="27" t="s">
        <v>666</v>
      </c>
      <c r="E137" s="25"/>
    </row>
    <row r="138" spans="1:7" hidden="1" outlineLevel="1" x14ac:dyDescent="0.25">
      <c r="A138" s="27" t="s">
        <v>667</v>
      </c>
      <c r="E138" s="25"/>
    </row>
    <row r="139" spans="1:7" hidden="1" outlineLevel="1" x14ac:dyDescent="0.25">
      <c r="A139" s="27" t="s">
        <v>668</v>
      </c>
      <c r="E139" s="25"/>
    </row>
    <row r="140" spans="1:7" ht="15" customHeight="1" collapsed="1" x14ac:dyDescent="0.25">
      <c r="A140" s="46"/>
      <c r="B140" s="47" t="s">
        <v>669</v>
      </c>
      <c r="C140" s="46" t="s">
        <v>530</v>
      </c>
      <c r="D140" s="46" t="s">
        <v>531</v>
      </c>
      <c r="E140" s="48"/>
      <c r="F140" s="49" t="s">
        <v>496</v>
      </c>
      <c r="G140" s="49"/>
    </row>
    <row r="141" spans="1:7" x14ac:dyDescent="0.25">
      <c r="A141" s="27" t="s">
        <v>670</v>
      </c>
      <c r="B141" s="27" t="s">
        <v>671</v>
      </c>
      <c r="C141" s="85">
        <v>0</v>
      </c>
      <c r="D141" s="85">
        <v>0</v>
      </c>
      <c r="E141" s="25"/>
      <c r="F141" s="85">
        <f>D141+C141</f>
        <v>0</v>
      </c>
    </row>
    <row r="142" spans="1:7" x14ac:dyDescent="0.25">
      <c r="A142" s="27" t="s">
        <v>672</v>
      </c>
      <c r="B142" s="27" t="s">
        <v>673</v>
      </c>
      <c r="C142" s="85">
        <f>[1]HTT!$C$13</f>
        <v>1</v>
      </c>
      <c r="D142" s="85">
        <v>0</v>
      </c>
      <c r="E142" s="25"/>
      <c r="F142" s="85">
        <f>D142+C142</f>
        <v>1</v>
      </c>
    </row>
    <row r="143" spans="1:7" x14ac:dyDescent="0.25">
      <c r="A143" s="27" t="s">
        <v>674</v>
      </c>
      <c r="B143" s="27" t="s">
        <v>95</v>
      </c>
      <c r="C143" s="85">
        <v>0</v>
      </c>
      <c r="D143" s="85">
        <v>0</v>
      </c>
      <c r="E143" s="25"/>
      <c r="F143" s="85">
        <f>D143+C143</f>
        <v>0</v>
      </c>
    </row>
    <row r="144" spans="1:7" hidden="1" outlineLevel="1" x14ac:dyDescent="0.25">
      <c r="A144" s="27" t="s">
        <v>675</v>
      </c>
      <c r="C144" s="27" t="s">
        <v>32</v>
      </c>
      <c r="D144" s="27" t="s">
        <v>32</v>
      </c>
      <c r="E144" s="25"/>
      <c r="F144" s="27" t="s">
        <v>32</v>
      </c>
    </row>
    <row r="145" spans="1:7" hidden="1" outlineLevel="1" x14ac:dyDescent="0.25">
      <c r="A145" s="27" t="s">
        <v>676</v>
      </c>
      <c r="E145" s="25"/>
    </row>
    <row r="146" spans="1:7" hidden="1" outlineLevel="1" x14ac:dyDescent="0.25">
      <c r="A146" s="27" t="s">
        <v>677</v>
      </c>
      <c r="E146" s="25"/>
    </row>
    <row r="147" spans="1:7" hidden="1" outlineLevel="1" x14ac:dyDescent="0.25">
      <c r="A147" s="27" t="s">
        <v>678</v>
      </c>
      <c r="E147" s="25"/>
    </row>
    <row r="148" spans="1:7" hidden="1" outlineLevel="1" x14ac:dyDescent="0.25">
      <c r="A148" s="27" t="s">
        <v>679</v>
      </c>
      <c r="E148" s="25"/>
    </row>
    <row r="149" spans="1:7" hidden="1" outlineLevel="1" x14ac:dyDescent="0.25">
      <c r="A149" s="27" t="s">
        <v>680</v>
      </c>
      <c r="E149" s="25"/>
    </row>
    <row r="150" spans="1:7" ht="15" customHeight="1" collapsed="1" x14ac:dyDescent="0.25">
      <c r="A150" s="46"/>
      <c r="B150" s="47" t="s">
        <v>681</v>
      </c>
      <c r="C150" s="46" t="s">
        <v>530</v>
      </c>
      <c r="D150" s="46" t="s">
        <v>531</v>
      </c>
      <c r="E150" s="48"/>
      <c r="F150" s="49" t="s">
        <v>496</v>
      </c>
      <c r="G150" s="49"/>
    </row>
    <row r="151" spans="1:7" x14ac:dyDescent="0.25">
      <c r="A151" s="27" t="s">
        <v>682</v>
      </c>
      <c r="B151" s="23" t="s">
        <v>683</v>
      </c>
      <c r="C151" s="85">
        <f>[1]HTT!$D$16</f>
        <v>0.3224192357336681</v>
      </c>
      <c r="D151" s="85">
        <v>0</v>
      </c>
      <c r="E151" s="25"/>
      <c r="F151" s="85">
        <f>D151+C151</f>
        <v>0.3224192357336681</v>
      </c>
    </row>
    <row r="152" spans="1:7" x14ac:dyDescent="0.25">
      <c r="A152" s="27" t="s">
        <v>684</v>
      </c>
      <c r="B152" s="23" t="s">
        <v>1413</v>
      </c>
      <c r="C152" s="85">
        <f>[1]HTT!$D$17</f>
        <v>0.36889473743646933</v>
      </c>
      <c r="D152" s="85">
        <v>0</v>
      </c>
      <c r="E152" s="25"/>
      <c r="F152" s="85">
        <f>D152+C152</f>
        <v>0.36889473743646933</v>
      </c>
    </row>
    <row r="153" spans="1:7" x14ac:dyDescent="0.25">
      <c r="A153" s="27" t="s">
        <v>685</v>
      </c>
      <c r="B153" s="23" t="s">
        <v>1411</v>
      </c>
      <c r="C153" s="85">
        <f>[1]HTT!$D$18</f>
        <v>0.17704860366973627</v>
      </c>
      <c r="D153" s="85">
        <v>0</v>
      </c>
      <c r="F153" s="85">
        <f>D153+C153</f>
        <v>0.17704860366973627</v>
      </c>
    </row>
    <row r="154" spans="1:7" x14ac:dyDescent="0.25">
      <c r="A154" s="27" t="s">
        <v>686</v>
      </c>
      <c r="B154" s="23" t="s">
        <v>1412</v>
      </c>
      <c r="C154" s="85">
        <f>[1]HTT!$D$19</f>
        <v>0.13054249214455926</v>
      </c>
      <c r="D154" s="85">
        <v>0</v>
      </c>
      <c r="F154" s="85">
        <f>D154+C154</f>
        <v>0.13054249214455926</v>
      </c>
    </row>
    <row r="155" spans="1:7" x14ac:dyDescent="0.25">
      <c r="A155" s="27" t="s">
        <v>687</v>
      </c>
      <c r="B155" s="23" t="s">
        <v>688</v>
      </c>
      <c r="C155" s="85">
        <f>[1]HTT!$D$20</f>
        <v>1.0949310155670053E-3</v>
      </c>
      <c r="D155" s="85">
        <v>0</v>
      </c>
      <c r="F155" s="85">
        <f>D155+C155</f>
        <v>1.0949310155670053E-3</v>
      </c>
    </row>
    <row r="156" spans="1:7" hidden="1" outlineLevel="1" x14ac:dyDescent="0.25">
      <c r="A156" s="27" t="s">
        <v>689</v>
      </c>
      <c r="B156" s="23"/>
    </row>
    <row r="157" spans="1:7" hidden="1" outlineLevel="1" x14ac:dyDescent="0.25">
      <c r="A157" s="27" t="s">
        <v>690</v>
      </c>
      <c r="B157" s="23"/>
    </row>
    <row r="158" spans="1:7" hidden="1" outlineLevel="1" x14ac:dyDescent="0.25">
      <c r="A158" s="27" t="s">
        <v>691</v>
      </c>
      <c r="B158" s="23"/>
    </row>
    <row r="159" spans="1:7" hidden="1" outlineLevel="1" x14ac:dyDescent="0.25">
      <c r="A159" s="27" t="s">
        <v>692</v>
      </c>
      <c r="B159" s="23"/>
    </row>
    <row r="160" spans="1:7" ht="15" customHeight="1" collapsed="1" x14ac:dyDescent="0.25">
      <c r="A160" s="46"/>
      <c r="B160" s="47" t="s">
        <v>693</v>
      </c>
      <c r="C160" s="46" t="s">
        <v>530</v>
      </c>
      <c r="D160" s="46" t="s">
        <v>531</v>
      </c>
      <c r="E160" s="48"/>
      <c r="F160" s="49" t="s">
        <v>496</v>
      </c>
      <c r="G160" s="49"/>
    </row>
    <row r="161" spans="1:7" x14ac:dyDescent="0.25">
      <c r="A161" s="27" t="s">
        <v>694</v>
      </c>
      <c r="B161" s="27" t="s">
        <v>695</v>
      </c>
      <c r="C161" s="85">
        <f>('D2. NTT Pool'!G32+'D2. NTT Pool'!G33)/'D2. NTT Pool'!G34</f>
        <v>3.6601021511596219E-5</v>
      </c>
      <c r="D161" s="85">
        <v>0</v>
      </c>
      <c r="E161" s="85"/>
      <c r="F161" s="85">
        <f>D161+C161</f>
        <v>3.6601021511596219E-5</v>
      </c>
    </row>
    <row r="162" spans="1:7" hidden="1" outlineLevel="1" x14ac:dyDescent="0.25">
      <c r="A162" s="27" t="s">
        <v>696</v>
      </c>
      <c r="E162" s="25"/>
    </row>
    <row r="163" spans="1:7" hidden="1" outlineLevel="1" x14ac:dyDescent="0.25">
      <c r="A163" s="27" t="s">
        <v>697</v>
      </c>
      <c r="E163" s="25"/>
    </row>
    <row r="164" spans="1:7" hidden="1" outlineLevel="1" x14ac:dyDescent="0.25">
      <c r="A164" s="27" t="s">
        <v>698</v>
      </c>
      <c r="E164" s="25"/>
    </row>
    <row r="165" spans="1:7" hidden="1" outlineLevel="1" x14ac:dyDescent="0.25">
      <c r="A165" s="27" t="s">
        <v>699</v>
      </c>
      <c r="E165" s="25"/>
    </row>
    <row r="166" spans="1:7" ht="18.75" collapsed="1" x14ac:dyDescent="0.25">
      <c r="A166" s="81"/>
      <c r="B166" s="82" t="s">
        <v>493</v>
      </c>
      <c r="C166" s="81"/>
      <c r="D166" s="81"/>
      <c r="E166" s="81"/>
      <c r="F166" s="83"/>
      <c r="G166" s="83"/>
    </row>
    <row r="167" spans="1:7" ht="15" customHeight="1" x14ac:dyDescent="0.25">
      <c r="A167" s="46"/>
      <c r="B167" s="47" t="s">
        <v>700</v>
      </c>
      <c r="C167" s="46" t="s">
        <v>701</v>
      </c>
      <c r="D167" s="46" t="s">
        <v>702</v>
      </c>
      <c r="E167" s="48"/>
      <c r="F167" s="46" t="s">
        <v>530</v>
      </c>
      <c r="G167" s="46" t="s">
        <v>703</v>
      </c>
    </row>
    <row r="168" spans="1:7" x14ac:dyDescent="0.25">
      <c r="A168" s="27" t="s">
        <v>704</v>
      </c>
      <c r="B168" s="44" t="s">
        <v>705</v>
      </c>
      <c r="C168" s="53">
        <f>'D2. NTT Pool'!C10/1000</f>
        <v>205.72422922947064</v>
      </c>
      <c r="D168" s="41"/>
      <c r="E168" s="41"/>
      <c r="F168" s="61"/>
      <c r="G168" s="61"/>
    </row>
    <row r="169" spans="1:7" x14ac:dyDescent="0.25">
      <c r="A169" s="41"/>
      <c r="B169" s="84"/>
      <c r="C169" s="53"/>
      <c r="D169" s="41"/>
      <c r="E169" s="41"/>
      <c r="F169" s="61"/>
      <c r="G169" s="61"/>
    </row>
    <row r="170" spans="1:7" x14ac:dyDescent="0.25">
      <c r="B170" s="44" t="s">
        <v>706</v>
      </c>
      <c r="C170" s="53"/>
      <c r="D170" s="41"/>
      <c r="E170" s="41"/>
      <c r="F170" s="61"/>
      <c r="G170" s="61"/>
    </row>
    <row r="171" spans="1:7" x14ac:dyDescent="0.25">
      <c r="A171" s="27" t="s">
        <v>707</v>
      </c>
      <c r="B171" s="414" t="s">
        <v>1373</v>
      </c>
      <c r="C171" s="53">
        <f>'D2. NTT Pool'!G151/1000000</f>
        <v>2934.0586144300146</v>
      </c>
      <c r="D171" s="53">
        <f>'D2. NTT Pool'!C151</f>
        <v>49655</v>
      </c>
      <c r="E171" s="41"/>
      <c r="F171" s="54">
        <f>IF($C$195=0,"",IF(C171="[for completion]","",C171/$C$195))</f>
        <v>8.2844985019325801E-2</v>
      </c>
      <c r="G171" s="54">
        <f t="shared" ref="G171:G194" si="3">IF($D$195=0,"",IF(D171="[for completion]","",D171/$D$195))</f>
        <v>0.2884336117662093</v>
      </c>
    </row>
    <row r="172" spans="1:7" x14ac:dyDescent="0.25">
      <c r="A172" s="27" t="s">
        <v>708</v>
      </c>
      <c r="B172" s="414" t="s">
        <v>1374</v>
      </c>
      <c r="C172" s="53">
        <f>('D2. NTT Pool'!G152+'D2. NTT Pool'!G153)/1000000</f>
        <v>7969.1826739099888</v>
      </c>
      <c r="D172" s="53">
        <f>('D2. NTT Pool'!C152+'D2. NTT Pool'!C153)</f>
        <v>53630</v>
      </c>
      <c r="E172" s="41"/>
      <c r="F172" s="54">
        <f t="shared" ref="F172:F194" si="4">IF($C$195=0,"",IF(C172="[for completion]","",C172/$C$195))</f>
        <v>0.22501487052418651</v>
      </c>
      <c r="G172" s="54">
        <f t="shared" si="3"/>
        <v>0.31152340346434004</v>
      </c>
    </row>
    <row r="173" spans="1:7" x14ac:dyDescent="0.25">
      <c r="A173" s="27" t="s">
        <v>709</v>
      </c>
      <c r="B173" s="414" t="s">
        <v>1375</v>
      </c>
      <c r="C173" s="53">
        <f>('D2. NTT Pool'!G154+'D2. NTT Pool'!G155)/1000000</f>
        <v>8543.4526565400247</v>
      </c>
      <c r="D173" s="53">
        <f>('D2. NTT Pool'!C154+'D2. NTT Pool'!C155)</f>
        <v>34791</v>
      </c>
      <c r="E173" s="41"/>
      <c r="F173" s="54">
        <f t="shared" si="4"/>
        <v>0.24122974362660271</v>
      </c>
      <c r="G173" s="54">
        <f t="shared" si="3"/>
        <v>0.2020923126967715</v>
      </c>
    </row>
    <row r="174" spans="1:7" x14ac:dyDescent="0.25">
      <c r="A174" s="27" t="s">
        <v>710</v>
      </c>
      <c r="B174" s="414" t="s">
        <v>1376</v>
      </c>
      <c r="C174" s="53">
        <f>('D2. NTT Pool'!G156+'D2. NTT Pool'!G157)/1000000</f>
        <v>5902.0329780999882</v>
      </c>
      <c r="D174" s="53">
        <f>('D2. NTT Pool'!C156+'D2. NTT Pool'!C157)</f>
        <v>17177</v>
      </c>
      <c r="E174" s="41"/>
      <c r="F174" s="54">
        <f t="shared" si="4"/>
        <v>0.16664760248808017</v>
      </c>
      <c r="G174" s="54">
        <f t="shared" si="3"/>
        <v>9.9776943899067119E-2</v>
      </c>
    </row>
    <row r="175" spans="1:7" x14ac:dyDescent="0.25">
      <c r="A175" s="27" t="s">
        <v>711</v>
      </c>
      <c r="B175" s="414" t="s">
        <v>1377</v>
      </c>
      <c r="C175" s="53">
        <f>('D2. NTT Pool'!G158+'D2. NTT Pool'!G159)/1000000</f>
        <v>3293.9649598099968</v>
      </c>
      <c r="D175" s="53">
        <f>('D2. NTT Pool'!C158+'D2. NTT Pool'!C159)</f>
        <v>7400</v>
      </c>
      <c r="E175" s="41"/>
      <c r="F175" s="54">
        <f t="shared" si="4"/>
        <v>9.3007166389774396E-2</v>
      </c>
      <c r="G175" s="54">
        <f t="shared" si="3"/>
        <v>4.2984769450608175E-2</v>
      </c>
    </row>
    <row r="176" spans="1:7" x14ac:dyDescent="0.25">
      <c r="A176" s="27" t="s">
        <v>712</v>
      </c>
      <c r="B176" s="414" t="s">
        <v>1378</v>
      </c>
      <c r="C176" s="53">
        <f>('D2. NTT Pool'!G160+'D2. NTT Pool'!G161)/1000000</f>
        <v>2086.3615695899989</v>
      </c>
      <c r="D176" s="53">
        <f>('D2. NTT Pool'!C160+'D2. NTT Pool'!C161)</f>
        <v>3821</v>
      </c>
      <c r="E176" s="41"/>
      <c r="F176" s="54">
        <f t="shared" si="4"/>
        <v>5.8909727340657851E-2</v>
      </c>
      <c r="G176" s="54">
        <f t="shared" si="3"/>
        <v>2.2195243793347818E-2</v>
      </c>
    </row>
    <row r="177" spans="1:7" x14ac:dyDescent="0.25">
      <c r="A177" s="27" t="s">
        <v>713</v>
      </c>
      <c r="B177" s="414" t="s">
        <v>1379</v>
      </c>
      <c r="C177" s="53">
        <f>('D2. NTT Pool'!G162+'D2. NTT Pool'!G163)/1000000</f>
        <v>1329.3791359900001</v>
      </c>
      <c r="D177" s="53">
        <f>('D2. NTT Pool'!C162+'D2. NTT Pool'!C163)</f>
        <v>2062</v>
      </c>
      <c r="E177" s="41"/>
      <c r="F177" s="54">
        <f t="shared" si="4"/>
        <v>3.7535853600351721E-2</v>
      </c>
      <c r="G177" s="54">
        <f t="shared" si="3"/>
        <v>1.1977647919885684E-2</v>
      </c>
    </row>
    <row r="178" spans="1:7" x14ac:dyDescent="0.25">
      <c r="A178" s="27" t="s">
        <v>714</v>
      </c>
      <c r="B178" s="414" t="s">
        <v>1380</v>
      </c>
      <c r="C178" s="53">
        <f>('D2. NTT Pool'!G164+'D2. NTT Pool'!G165)/1000000</f>
        <v>925.89851774000044</v>
      </c>
      <c r="D178" s="53">
        <f>('D2. NTT Pool'!C164+'D2. NTT Pool'!C165)</f>
        <v>1241</v>
      </c>
      <c r="E178" s="41"/>
      <c r="F178" s="54">
        <f t="shared" si="4"/>
        <v>2.61433253086144E-2</v>
      </c>
      <c r="G178" s="54">
        <f t="shared" si="3"/>
        <v>7.2086620119195602E-3</v>
      </c>
    </row>
    <row r="179" spans="1:7" x14ac:dyDescent="0.25">
      <c r="A179" s="27" t="s">
        <v>715</v>
      </c>
      <c r="B179" s="414" t="s">
        <v>1381</v>
      </c>
      <c r="C179" s="53">
        <f>('D2. NTT Pool'!G166+'D2. NTT Pool'!G167)/1000000</f>
        <v>713.24728059000017</v>
      </c>
      <c r="D179" s="53">
        <f>('D2. NTT Pool'!C166+'D2. NTT Pool'!C167)</f>
        <v>840</v>
      </c>
      <c r="E179" s="41"/>
      <c r="F179" s="54">
        <f t="shared" si="4"/>
        <v>2.0138984267372026E-2</v>
      </c>
      <c r="G179" s="54">
        <f t="shared" si="3"/>
        <v>4.879352207906874E-3</v>
      </c>
    </row>
    <row r="180" spans="1:7" x14ac:dyDescent="0.25">
      <c r="A180" s="27" t="s">
        <v>716</v>
      </c>
      <c r="B180" s="414" t="s">
        <v>1382</v>
      </c>
      <c r="C180" s="53">
        <f>('D2. NTT Pool'!G168+'D2. NTT Pool'!G169)/1000000</f>
        <v>574.65845021999951</v>
      </c>
      <c r="D180" s="53">
        <f>('D2. NTT Pool'!C168+'D2. NTT Pool'!C169)</f>
        <v>606</v>
      </c>
      <c r="E180" s="44"/>
      <c r="F180" s="54">
        <f t="shared" si="4"/>
        <v>1.6225841728439133E-2</v>
      </c>
      <c r="G180" s="54">
        <f t="shared" si="3"/>
        <v>3.520104092847102E-3</v>
      </c>
    </row>
    <row r="181" spans="1:7" x14ac:dyDescent="0.25">
      <c r="A181" s="27" t="s">
        <v>717</v>
      </c>
      <c r="B181" s="414" t="s">
        <v>1383</v>
      </c>
      <c r="C181" s="53">
        <f>'D2. NTT Pool'!G170/1000000</f>
        <v>1144.0121218500019</v>
      </c>
      <c r="D181" s="53">
        <f>'D2. NTT Pool'!C170</f>
        <v>931</v>
      </c>
      <c r="E181" s="44"/>
      <c r="F181" s="54">
        <f t="shared" si="4"/>
        <v>3.2301899706595381E-2</v>
      </c>
      <c r="G181" s="54">
        <f t="shared" si="3"/>
        <v>5.4079486970967858E-3</v>
      </c>
    </row>
    <row r="182" spans="1:7" hidden="1" outlineLevel="1" x14ac:dyDescent="0.25">
      <c r="A182" s="27" t="s">
        <v>718</v>
      </c>
      <c r="B182" s="44" t="s">
        <v>626</v>
      </c>
      <c r="C182" s="27" t="s">
        <v>32</v>
      </c>
      <c r="D182" s="27" t="s">
        <v>32</v>
      </c>
      <c r="E182" s="44"/>
      <c r="F182" s="54" t="str">
        <f t="shared" si="4"/>
        <v/>
      </c>
      <c r="G182" s="54" t="str">
        <f t="shared" si="3"/>
        <v/>
      </c>
    </row>
    <row r="183" spans="1:7" hidden="1" outlineLevel="1" x14ac:dyDescent="0.25">
      <c r="A183" s="27" t="s">
        <v>719</v>
      </c>
      <c r="B183" s="44" t="s">
        <v>626</v>
      </c>
      <c r="C183" s="27" t="s">
        <v>32</v>
      </c>
      <c r="D183" s="27" t="s">
        <v>32</v>
      </c>
      <c r="E183" s="44"/>
      <c r="F183" s="54" t="str">
        <f t="shared" si="4"/>
        <v/>
      </c>
      <c r="G183" s="54" t="str">
        <f t="shared" si="3"/>
        <v/>
      </c>
    </row>
    <row r="184" spans="1:7" hidden="1" outlineLevel="1" x14ac:dyDescent="0.25">
      <c r="A184" s="27" t="s">
        <v>720</v>
      </c>
      <c r="B184" s="44" t="s">
        <v>626</v>
      </c>
      <c r="C184" s="27" t="s">
        <v>32</v>
      </c>
      <c r="D184" s="27" t="s">
        <v>32</v>
      </c>
      <c r="E184" s="44"/>
      <c r="F184" s="54" t="str">
        <f t="shared" si="4"/>
        <v/>
      </c>
      <c r="G184" s="54" t="str">
        <f t="shared" si="3"/>
        <v/>
      </c>
    </row>
    <row r="185" spans="1:7" hidden="1" outlineLevel="1" x14ac:dyDescent="0.25">
      <c r="A185" s="27" t="s">
        <v>721</v>
      </c>
      <c r="B185" s="44" t="s">
        <v>626</v>
      </c>
      <c r="C185" s="27" t="s">
        <v>32</v>
      </c>
      <c r="D185" s="27" t="s">
        <v>32</v>
      </c>
      <c r="E185" s="44"/>
      <c r="F185" s="54" t="str">
        <f t="shared" si="4"/>
        <v/>
      </c>
      <c r="G185" s="54" t="str">
        <f t="shared" si="3"/>
        <v/>
      </c>
    </row>
    <row r="186" spans="1:7" hidden="1" outlineLevel="1" x14ac:dyDescent="0.25">
      <c r="A186" s="27" t="s">
        <v>722</v>
      </c>
      <c r="B186" s="44" t="s">
        <v>626</v>
      </c>
      <c r="C186" s="27" t="s">
        <v>32</v>
      </c>
      <c r="D186" s="27" t="s">
        <v>32</v>
      </c>
      <c r="F186" s="54" t="str">
        <f t="shared" si="4"/>
        <v/>
      </c>
      <c r="G186" s="54" t="str">
        <f t="shared" si="3"/>
        <v/>
      </c>
    </row>
    <row r="187" spans="1:7" hidden="1" outlineLevel="1" x14ac:dyDescent="0.25">
      <c r="A187" s="27" t="s">
        <v>723</v>
      </c>
      <c r="B187" s="44" t="s">
        <v>626</v>
      </c>
      <c r="C187" s="27" t="s">
        <v>32</v>
      </c>
      <c r="D187" s="27" t="s">
        <v>32</v>
      </c>
      <c r="E187" s="65"/>
      <c r="F187" s="54" t="str">
        <f t="shared" si="4"/>
        <v/>
      </c>
      <c r="G187" s="54" t="str">
        <f t="shared" si="3"/>
        <v/>
      </c>
    </row>
    <row r="188" spans="1:7" hidden="1" outlineLevel="1" x14ac:dyDescent="0.25">
      <c r="A188" s="27" t="s">
        <v>724</v>
      </c>
      <c r="B188" s="44" t="s">
        <v>626</v>
      </c>
      <c r="C188" s="27" t="s">
        <v>32</v>
      </c>
      <c r="D188" s="27" t="s">
        <v>32</v>
      </c>
      <c r="E188" s="65"/>
      <c r="F188" s="54" t="str">
        <f t="shared" si="4"/>
        <v/>
      </c>
      <c r="G188" s="54" t="str">
        <f t="shared" si="3"/>
        <v/>
      </c>
    </row>
    <row r="189" spans="1:7" hidden="1" outlineLevel="1" x14ac:dyDescent="0.25">
      <c r="A189" s="27" t="s">
        <v>725</v>
      </c>
      <c r="B189" s="44" t="s">
        <v>626</v>
      </c>
      <c r="C189" s="27" t="s">
        <v>32</v>
      </c>
      <c r="D189" s="27" t="s">
        <v>32</v>
      </c>
      <c r="E189" s="65"/>
      <c r="F189" s="54" t="str">
        <f t="shared" si="4"/>
        <v/>
      </c>
      <c r="G189" s="54" t="str">
        <f t="shared" si="3"/>
        <v/>
      </c>
    </row>
    <row r="190" spans="1:7" hidden="1" outlineLevel="1" x14ac:dyDescent="0.25">
      <c r="A190" s="27" t="s">
        <v>726</v>
      </c>
      <c r="B190" s="44" t="s">
        <v>626</v>
      </c>
      <c r="C190" s="27" t="s">
        <v>32</v>
      </c>
      <c r="D190" s="27" t="s">
        <v>32</v>
      </c>
      <c r="E190" s="65"/>
      <c r="F190" s="54" t="str">
        <f t="shared" si="4"/>
        <v/>
      </c>
      <c r="G190" s="54" t="str">
        <f t="shared" si="3"/>
        <v/>
      </c>
    </row>
    <row r="191" spans="1:7" hidden="1" outlineLevel="1" x14ac:dyDescent="0.25">
      <c r="A191" s="27" t="s">
        <v>727</v>
      </c>
      <c r="B191" s="44" t="s">
        <v>626</v>
      </c>
      <c r="C191" s="27" t="s">
        <v>32</v>
      </c>
      <c r="D191" s="27" t="s">
        <v>32</v>
      </c>
      <c r="E191" s="65"/>
      <c r="F191" s="54" t="str">
        <f t="shared" si="4"/>
        <v/>
      </c>
      <c r="G191" s="54" t="str">
        <f t="shared" si="3"/>
        <v/>
      </c>
    </row>
    <row r="192" spans="1:7" hidden="1" outlineLevel="1" x14ac:dyDescent="0.25">
      <c r="A192" s="27" t="s">
        <v>728</v>
      </c>
      <c r="B192" s="44" t="s">
        <v>626</v>
      </c>
      <c r="C192" s="27" t="s">
        <v>32</v>
      </c>
      <c r="D192" s="27" t="s">
        <v>32</v>
      </c>
      <c r="E192" s="65"/>
      <c r="F192" s="54" t="str">
        <f t="shared" si="4"/>
        <v/>
      </c>
      <c r="G192" s="54" t="str">
        <f t="shared" si="3"/>
        <v/>
      </c>
    </row>
    <row r="193" spans="1:7" hidden="1" outlineLevel="1" x14ac:dyDescent="0.25">
      <c r="A193" s="27" t="s">
        <v>729</v>
      </c>
      <c r="B193" s="44" t="s">
        <v>626</v>
      </c>
      <c r="C193" s="27" t="s">
        <v>32</v>
      </c>
      <c r="D193" s="27" t="s">
        <v>32</v>
      </c>
      <c r="E193" s="65"/>
      <c r="F193" s="54" t="str">
        <f t="shared" si="4"/>
        <v/>
      </c>
      <c r="G193" s="54" t="str">
        <f t="shared" si="3"/>
        <v/>
      </c>
    </row>
    <row r="194" spans="1:7" hidden="1" outlineLevel="1" x14ac:dyDescent="0.25">
      <c r="A194" s="27" t="s">
        <v>730</v>
      </c>
      <c r="B194" s="44" t="s">
        <v>626</v>
      </c>
      <c r="C194" s="27" t="s">
        <v>32</v>
      </c>
      <c r="D194" s="27" t="s">
        <v>32</v>
      </c>
      <c r="E194" s="65"/>
      <c r="F194" s="54" t="str">
        <f t="shared" si="4"/>
        <v/>
      </c>
      <c r="G194" s="54" t="str">
        <f t="shared" si="3"/>
        <v/>
      </c>
    </row>
    <row r="195" spans="1:7" hidden="1" outlineLevel="1" x14ac:dyDescent="0.25">
      <c r="A195" s="27" t="s">
        <v>731</v>
      </c>
      <c r="B195" s="55" t="s">
        <v>97</v>
      </c>
      <c r="C195" s="53">
        <f>SUM(C171:C194)</f>
        <v>35416.248958770011</v>
      </c>
      <c r="D195" s="53">
        <f>SUM(D171:D194)</f>
        <v>172154</v>
      </c>
      <c r="E195" s="65"/>
      <c r="F195" s="56">
        <f>SUM(F171:F194)</f>
        <v>1</v>
      </c>
      <c r="G195" s="56">
        <f>SUM(G171:G194)</f>
        <v>1</v>
      </c>
    </row>
    <row r="196" spans="1:7" ht="15" customHeight="1" collapsed="1" x14ac:dyDescent="0.25">
      <c r="A196" s="46"/>
      <c r="B196" s="47" t="s">
        <v>732</v>
      </c>
      <c r="C196" s="46" t="s">
        <v>701</v>
      </c>
      <c r="D196" s="46" t="s">
        <v>702</v>
      </c>
      <c r="E196" s="48"/>
      <c r="F196" s="46" t="s">
        <v>530</v>
      </c>
      <c r="G196" s="46" t="s">
        <v>703</v>
      </c>
    </row>
    <row r="197" spans="1:7" x14ac:dyDescent="0.25">
      <c r="A197" s="27" t="s">
        <v>733</v>
      </c>
      <c r="B197" s="27" t="s">
        <v>734</v>
      </c>
      <c r="C197" s="85" t="s">
        <v>967</v>
      </c>
      <c r="G197" s="27"/>
    </row>
    <row r="198" spans="1:7" x14ac:dyDescent="0.25">
      <c r="G198" s="27"/>
    </row>
    <row r="199" spans="1:7" x14ac:dyDescent="0.25">
      <c r="B199" s="44" t="s">
        <v>735</v>
      </c>
      <c r="G199" s="27"/>
    </row>
    <row r="200" spans="1:7" x14ac:dyDescent="0.25">
      <c r="A200" s="27" t="s">
        <v>736</v>
      </c>
      <c r="B200" s="27" t="s">
        <v>737</v>
      </c>
      <c r="C200" s="27" t="s">
        <v>967</v>
      </c>
      <c r="D200" s="27" t="s">
        <v>967</v>
      </c>
      <c r="F200" s="27" t="s">
        <v>967</v>
      </c>
      <c r="G200" s="27" t="s">
        <v>967</v>
      </c>
    </row>
    <row r="201" spans="1:7" x14ac:dyDescent="0.25">
      <c r="A201" s="27" t="s">
        <v>738</v>
      </c>
      <c r="B201" s="27" t="s">
        <v>739</v>
      </c>
      <c r="C201" s="27" t="s">
        <v>967</v>
      </c>
      <c r="D201" s="27" t="s">
        <v>967</v>
      </c>
      <c r="F201" s="27" t="s">
        <v>967</v>
      </c>
      <c r="G201" s="27" t="s">
        <v>967</v>
      </c>
    </row>
    <row r="202" spans="1:7" x14ac:dyDescent="0.25">
      <c r="A202" s="27" t="s">
        <v>740</v>
      </c>
      <c r="B202" s="27" t="s">
        <v>741</v>
      </c>
      <c r="C202" s="27" t="s">
        <v>967</v>
      </c>
      <c r="D202" s="27" t="s">
        <v>967</v>
      </c>
      <c r="F202" s="27" t="s">
        <v>967</v>
      </c>
      <c r="G202" s="27" t="s">
        <v>967</v>
      </c>
    </row>
    <row r="203" spans="1:7" x14ac:dyDescent="0.25">
      <c r="A203" s="27" t="s">
        <v>742</v>
      </c>
      <c r="B203" s="27" t="s">
        <v>743</v>
      </c>
      <c r="C203" s="27" t="s">
        <v>967</v>
      </c>
      <c r="D203" s="27" t="s">
        <v>967</v>
      </c>
      <c r="F203" s="27" t="s">
        <v>967</v>
      </c>
      <c r="G203" s="27" t="s">
        <v>967</v>
      </c>
    </row>
    <row r="204" spans="1:7" x14ac:dyDescent="0.25">
      <c r="A204" s="27" t="s">
        <v>744</v>
      </c>
      <c r="B204" s="27" t="s">
        <v>745</v>
      </c>
      <c r="C204" s="27" t="s">
        <v>967</v>
      </c>
      <c r="D204" s="27" t="s">
        <v>967</v>
      </c>
      <c r="F204" s="27" t="s">
        <v>967</v>
      </c>
      <c r="G204" s="27" t="s">
        <v>967</v>
      </c>
    </row>
    <row r="205" spans="1:7" x14ac:dyDescent="0.25">
      <c r="A205" s="27" t="s">
        <v>746</v>
      </c>
      <c r="B205" s="27" t="s">
        <v>747</v>
      </c>
      <c r="C205" s="27" t="s">
        <v>967</v>
      </c>
      <c r="D205" s="27" t="s">
        <v>967</v>
      </c>
      <c r="F205" s="27" t="s">
        <v>967</v>
      </c>
      <c r="G205" s="27" t="s">
        <v>967</v>
      </c>
    </row>
    <row r="206" spans="1:7" x14ac:dyDescent="0.25">
      <c r="A206" s="27" t="s">
        <v>748</v>
      </c>
      <c r="B206" s="27" t="s">
        <v>749</v>
      </c>
      <c r="C206" s="27" t="s">
        <v>967</v>
      </c>
      <c r="D206" s="27" t="s">
        <v>967</v>
      </c>
      <c r="F206" s="27" t="s">
        <v>967</v>
      </c>
      <c r="G206" s="27" t="s">
        <v>967</v>
      </c>
    </row>
    <row r="207" spans="1:7" x14ac:dyDescent="0.25">
      <c r="A207" s="27" t="s">
        <v>750</v>
      </c>
      <c r="B207" s="27" t="s">
        <v>751</v>
      </c>
      <c r="C207" s="27" t="s">
        <v>967</v>
      </c>
      <c r="D207" s="27" t="s">
        <v>967</v>
      </c>
      <c r="F207" s="27" t="s">
        <v>967</v>
      </c>
      <c r="G207" s="27" t="s">
        <v>967</v>
      </c>
    </row>
    <row r="208" spans="1:7" x14ac:dyDescent="0.25">
      <c r="A208" s="27" t="s">
        <v>752</v>
      </c>
      <c r="B208" s="55" t="s">
        <v>97</v>
      </c>
      <c r="C208" s="27" t="s">
        <v>967</v>
      </c>
      <c r="D208" s="27" t="s">
        <v>967</v>
      </c>
      <c r="F208" s="27" t="s">
        <v>967</v>
      </c>
      <c r="G208" s="27" t="s">
        <v>967</v>
      </c>
    </row>
    <row r="209" spans="1:7" hidden="1" outlineLevel="1" x14ac:dyDescent="0.25">
      <c r="A209" s="27" t="s">
        <v>753</v>
      </c>
      <c r="B209" s="57" t="s">
        <v>754</v>
      </c>
      <c r="F209" s="54" t="e">
        <f t="shared" ref="F209:F214" si="5">IF($C$208=0,"",IF(C209="[for completion]","",C209/$C$208))</f>
        <v>#VALUE!</v>
      </c>
      <c r="G209" s="54" t="e">
        <f t="shared" ref="G209:G214" si="6">IF($D$208=0,"",IF(D209="[for completion]","",D209/$D$208))</f>
        <v>#VALUE!</v>
      </c>
    </row>
    <row r="210" spans="1:7" hidden="1" outlineLevel="1" x14ac:dyDescent="0.25">
      <c r="A210" s="27" t="s">
        <v>755</v>
      </c>
      <c r="B210" s="57" t="s">
        <v>756</v>
      </c>
      <c r="F210" s="54" t="e">
        <f t="shared" si="5"/>
        <v>#VALUE!</v>
      </c>
      <c r="G210" s="54" t="e">
        <f t="shared" si="6"/>
        <v>#VALUE!</v>
      </c>
    </row>
    <row r="211" spans="1:7" hidden="1" outlineLevel="1" x14ac:dyDescent="0.25">
      <c r="A211" s="27" t="s">
        <v>757</v>
      </c>
      <c r="B211" s="57" t="s">
        <v>758</v>
      </c>
      <c r="F211" s="54" t="e">
        <f t="shared" si="5"/>
        <v>#VALUE!</v>
      </c>
      <c r="G211" s="54" t="e">
        <f t="shared" si="6"/>
        <v>#VALUE!</v>
      </c>
    </row>
    <row r="212" spans="1:7" hidden="1" outlineLevel="1" x14ac:dyDescent="0.25">
      <c r="A212" s="27" t="s">
        <v>759</v>
      </c>
      <c r="B212" s="57" t="s">
        <v>760</v>
      </c>
      <c r="F212" s="54" t="e">
        <f t="shared" si="5"/>
        <v>#VALUE!</v>
      </c>
      <c r="G212" s="54" t="e">
        <f t="shared" si="6"/>
        <v>#VALUE!</v>
      </c>
    </row>
    <row r="213" spans="1:7" hidden="1" outlineLevel="1" x14ac:dyDescent="0.25">
      <c r="A213" s="27" t="s">
        <v>761</v>
      </c>
      <c r="B213" s="57" t="s">
        <v>762</v>
      </c>
      <c r="F213" s="54" t="e">
        <f t="shared" si="5"/>
        <v>#VALUE!</v>
      </c>
      <c r="G213" s="54" t="e">
        <f t="shared" si="6"/>
        <v>#VALUE!</v>
      </c>
    </row>
    <row r="214" spans="1:7" hidden="1" outlineLevel="1" x14ac:dyDescent="0.25">
      <c r="A214" s="27" t="s">
        <v>763</v>
      </c>
      <c r="B214" s="57" t="s">
        <v>764</v>
      </c>
      <c r="F214" s="54" t="e">
        <f t="shared" si="5"/>
        <v>#VALUE!</v>
      </c>
      <c r="G214" s="54" t="e">
        <f t="shared" si="6"/>
        <v>#VALUE!</v>
      </c>
    </row>
    <row r="215" spans="1:7" hidden="1" outlineLevel="1" x14ac:dyDescent="0.25">
      <c r="A215" s="27" t="s">
        <v>765</v>
      </c>
      <c r="B215" s="57"/>
      <c r="F215" s="54"/>
      <c r="G215" s="54"/>
    </row>
    <row r="216" spans="1:7" hidden="1" outlineLevel="1" x14ac:dyDescent="0.25">
      <c r="A216" s="27" t="s">
        <v>766</v>
      </c>
      <c r="B216" s="57"/>
      <c r="F216" s="54"/>
      <c r="G216" s="54"/>
    </row>
    <row r="217" spans="1:7" hidden="1" outlineLevel="1" x14ac:dyDescent="0.25">
      <c r="A217" s="27" t="s">
        <v>767</v>
      </c>
      <c r="B217" s="57"/>
      <c r="F217" s="54"/>
      <c r="G217" s="54"/>
    </row>
    <row r="218" spans="1:7" ht="15" customHeight="1" collapsed="1" x14ac:dyDescent="0.25">
      <c r="A218" s="46"/>
      <c r="B218" s="47" t="s">
        <v>768</v>
      </c>
      <c r="C218" s="46" t="s">
        <v>701</v>
      </c>
      <c r="D218" s="46" t="s">
        <v>702</v>
      </c>
      <c r="E218" s="48"/>
      <c r="F218" s="46" t="s">
        <v>530</v>
      </c>
      <c r="G218" s="46" t="s">
        <v>703</v>
      </c>
    </row>
    <row r="219" spans="1:7" x14ac:dyDescent="0.25">
      <c r="A219" s="27" t="s">
        <v>769</v>
      </c>
      <c r="B219" s="27" t="s">
        <v>734</v>
      </c>
      <c r="C219" s="85">
        <f>'D2. NTT Pool'!C14</f>
        <v>0.53237552163275725</v>
      </c>
      <c r="G219" s="27"/>
    </row>
    <row r="220" spans="1:7" x14ac:dyDescent="0.25">
      <c r="G220" s="27"/>
    </row>
    <row r="221" spans="1:7" x14ac:dyDescent="0.25">
      <c r="B221" s="44" t="s">
        <v>735</v>
      </c>
      <c r="G221" s="27"/>
    </row>
    <row r="222" spans="1:7" x14ac:dyDescent="0.25">
      <c r="A222" s="27" t="s">
        <v>770</v>
      </c>
      <c r="B222" s="27" t="s">
        <v>737</v>
      </c>
      <c r="C222" s="53">
        <f>SUM('D2. NTT Pool'!G111:G115)/1000000</f>
        <v>7883.7623664600105</v>
      </c>
      <c r="D222" s="53">
        <f>SUM('D2. NTT Pool'!C111:C115)</f>
        <v>56262</v>
      </c>
      <c r="F222" s="54">
        <f>IF($C$230=0,"",IF(C222="[Mark as ND1 if not relevant]","",C222/$C$230))</f>
        <v>0.22260297457356193</v>
      </c>
      <c r="G222" s="54">
        <f>IF($D$230=0,"",IF(D222="[Mark as ND1 if not relevant]","",D222/$D$230))</f>
        <v>0.32681204038244827</v>
      </c>
    </row>
    <row r="223" spans="1:7" x14ac:dyDescent="0.25">
      <c r="A223" s="27" t="s">
        <v>771</v>
      </c>
      <c r="B223" s="27" t="s">
        <v>739</v>
      </c>
      <c r="C223" s="53">
        <f>(SUM('D2. NTT Pool'!G116:G117))/1000000</f>
        <v>6151.0286738899949</v>
      </c>
      <c r="D223" s="53">
        <f>(SUM('D2. NTT Pool'!C116:C117))</f>
        <v>27746</v>
      </c>
      <c r="F223" s="54">
        <f t="shared" ref="F223:F229" si="7">IF($C$230=0,"",IF(C223="[Mark as ND1 if not relevant]","",C223/$C$230))</f>
        <v>0.17367815211178211</v>
      </c>
      <c r="G223" s="54">
        <f t="shared" ref="G223:G229" si="8">IF($D$230=0,"",IF(D223="[Mark as ND1 if not relevant]","",D223/$D$230))</f>
        <v>0.16116965042926681</v>
      </c>
    </row>
    <row r="224" spans="1:7" x14ac:dyDescent="0.25">
      <c r="A224" s="27" t="s">
        <v>772</v>
      </c>
      <c r="B224" s="27" t="s">
        <v>741</v>
      </c>
      <c r="C224" s="53">
        <f>SUM('D2. NTT Pool'!G118:G119)/1000000</f>
        <v>7338.9296195799761</v>
      </c>
      <c r="D224" s="53">
        <f>SUM('D2. NTT Pool'!C118:C119)</f>
        <v>31817</v>
      </c>
      <c r="F224" s="54">
        <f t="shared" si="7"/>
        <v>0.20721928028356798</v>
      </c>
      <c r="G224" s="54">
        <f t="shared" si="8"/>
        <v>0.18481708237972977</v>
      </c>
    </row>
    <row r="225" spans="1:7" x14ac:dyDescent="0.25">
      <c r="A225" s="27" t="s">
        <v>773</v>
      </c>
      <c r="B225" s="27" t="s">
        <v>743</v>
      </c>
      <c r="C225" s="53">
        <f>SUM('D2. NTT Pool'!G120:G121)/1000000</f>
        <v>7770.1298535499955</v>
      </c>
      <c r="D225" s="53">
        <f>SUM('D2. NTT Pool'!C120:C121)</f>
        <v>31606</v>
      </c>
      <c r="F225" s="54">
        <f t="shared" si="7"/>
        <v>0.21939448930900721</v>
      </c>
      <c r="G225" s="54">
        <f t="shared" si="8"/>
        <v>0.18359143557512458</v>
      </c>
    </row>
    <row r="226" spans="1:7" x14ac:dyDescent="0.25">
      <c r="A226" s="27" t="s">
        <v>774</v>
      </c>
      <c r="B226" s="27" t="s">
        <v>745</v>
      </c>
      <c r="C226" s="53">
        <f>SUM('D2. NTT Pool'!G122:G123)/1000000</f>
        <v>5791.7268833299886</v>
      </c>
      <c r="D226" s="53">
        <f>SUM('D2. NTT Pool'!C122:C123)</f>
        <v>22705</v>
      </c>
      <c r="F226" s="54">
        <f t="shared" si="7"/>
        <v>0.16353304072581096</v>
      </c>
      <c r="G226" s="54">
        <f t="shared" si="8"/>
        <v>0.1318877284291971</v>
      </c>
    </row>
    <row r="227" spans="1:7" x14ac:dyDescent="0.25">
      <c r="A227" s="27" t="s">
        <v>775</v>
      </c>
      <c r="B227" s="27" t="s">
        <v>1384</v>
      </c>
      <c r="C227" s="53">
        <f>'D2. NTT Pool'!G124/1000000</f>
        <v>480.67156195999991</v>
      </c>
      <c r="D227" s="53">
        <f>'D2. NTT Pool'!C124</f>
        <v>2018</v>
      </c>
      <c r="F227" s="54">
        <f t="shared" si="7"/>
        <v>1.3572062996269778E-2</v>
      </c>
      <c r="G227" s="54">
        <f t="shared" si="8"/>
        <v>1.172206280423342E-2</v>
      </c>
    </row>
    <row r="228" spans="1:7" x14ac:dyDescent="0.25">
      <c r="A228" s="27" t="s">
        <v>776</v>
      </c>
      <c r="F228" s="54">
        <f t="shared" si="7"/>
        <v>0</v>
      </c>
      <c r="G228" s="54">
        <f t="shared" si="8"/>
        <v>0</v>
      </c>
    </row>
    <row r="229" spans="1:7" x14ac:dyDescent="0.25">
      <c r="A229" s="27" t="s">
        <v>777</v>
      </c>
      <c r="F229" s="54">
        <f t="shared" si="7"/>
        <v>0</v>
      </c>
      <c r="G229" s="54">
        <f t="shared" si="8"/>
        <v>0</v>
      </c>
    </row>
    <row r="230" spans="1:7" x14ac:dyDescent="0.25">
      <c r="A230" s="27" t="s">
        <v>778</v>
      </c>
      <c r="B230" s="55" t="s">
        <v>97</v>
      </c>
      <c r="C230" s="53">
        <f>SUM(C222:C229)</f>
        <v>35416.248958769967</v>
      </c>
      <c r="D230" s="53">
        <f>SUM(D222:D229)</f>
        <v>172154</v>
      </c>
      <c r="F230" s="65">
        <f>SUM(F222:F229)</f>
        <v>1</v>
      </c>
      <c r="G230" s="65">
        <f>SUM(G222:G229)</f>
        <v>1</v>
      </c>
    </row>
    <row r="231" spans="1:7" hidden="1" outlineLevel="1" x14ac:dyDescent="0.25">
      <c r="A231" s="27" t="s">
        <v>779</v>
      </c>
      <c r="B231" s="57" t="s">
        <v>754</v>
      </c>
      <c r="F231" s="54">
        <f t="shared" ref="F231:F236" si="9">IF($C$230=0,"",IF(C231="[for completion]","",C231/$C$230))</f>
        <v>0</v>
      </c>
      <c r="G231" s="54">
        <f t="shared" ref="G231:G236" si="10">IF($D$230=0,"",IF(D231="[for completion]","",D231/$D$230))</f>
        <v>0</v>
      </c>
    </row>
    <row r="232" spans="1:7" hidden="1" outlineLevel="1" x14ac:dyDescent="0.25">
      <c r="A232" s="27" t="s">
        <v>780</v>
      </c>
      <c r="B232" s="57" t="s">
        <v>756</v>
      </c>
      <c r="F232" s="54">
        <f t="shared" si="9"/>
        <v>0</v>
      </c>
      <c r="G232" s="54">
        <f t="shared" si="10"/>
        <v>0</v>
      </c>
    </row>
    <row r="233" spans="1:7" hidden="1" outlineLevel="1" x14ac:dyDescent="0.25">
      <c r="A233" s="27" t="s">
        <v>781</v>
      </c>
      <c r="B233" s="57" t="s">
        <v>758</v>
      </c>
      <c r="F233" s="54">
        <f t="shared" si="9"/>
        <v>0</v>
      </c>
      <c r="G233" s="54">
        <f t="shared" si="10"/>
        <v>0</v>
      </c>
    </row>
    <row r="234" spans="1:7" hidden="1" outlineLevel="1" x14ac:dyDescent="0.25">
      <c r="A234" s="27" t="s">
        <v>782</v>
      </c>
      <c r="B234" s="57" t="s">
        <v>760</v>
      </c>
      <c r="F234" s="54">
        <f t="shared" si="9"/>
        <v>0</v>
      </c>
      <c r="G234" s="54">
        <f t="shared" si="10"/>
        <v>0</v>
      </c>
    </row>
    <row r="235" spans="1:7" hidden="1" outlineLevel="1" x14ac:dyDescent="0.25">
      <c r="A235" s="27" t="s">
        <v>783</v>
      </c>
      <c r="B235" s="57" t="s">
        <v>762</v>
      </c>
      <c r="F235" s="54">
        <f t="shared" si="9"/>
        <v>0</v>
      </c>
      <c r="G235" s="54">
        <f t="shared" si="10"/>
        <v>0</v>
      </c>
    </row>
    <row r="236" spans="1:7" hidden="1" outlineLevel="1" x14ac:dyDescent="0.25">
      <c r="A236" s="27" t="s">
        <v>784</v>
      </c>
      <c r="B236" s="57" t="s">
        <v>764</v>
      </c>
      <c r="F236" s="54">
        <f t="shared" si="9"/>
        <v>0</v>
      </c>
      <c r="G236" s="54">
        <f t="shared" si="10"/>
        <v>0</v>
      </c>
    </row>
    <row r="237" spans="1:7" hidden="1" outlineLevel="1" x14ac:dyDescent="0.25">
      <c r="A237" s="27" t="s">
        <v>785</v>
      </c>
      <c r="B237" s="57"/>
      <c r="F237" s="54"/>
      <c r="G237" s="54"/>
    </row>
    <row r="238" spans="1:7" hidden="1" outlineLevel="1" x14ac:dyDescent="0.25">
      <c r="A238" s="27" t="s">
        <v>786</v>
      </c>
      <c r="B238" s="57"/>
      <c r="F238" s="54"/>
      <c r="G238" s="54"/>
    </row>
    <row r="239" spans="1:7" hidden="1" outlineLevel="1" x14ac:dyDescent="0.25">
      <c r="A239" s="27" t="s">
        <v>787</v>
      </c>
      <c r="B239" s="57"/>
      <c r="F239" s="54"/>
      <c r="G239" s="54"/>
    </row>
    <row r="240" spans="1:7" ht="15" customHeight="1" collapsed="1" x14ac:dyDescent="0.25">
      <c r="A240" s="46"/>
      <c r="B240" s="47" t="s">
        <v>788</v>
      </c>
      <c r="C240" s="46" t="s">
        <v>530</v>
      </c>
      <c r="D240" s="46"/>
      <c r="E240" s="48"/>
      <c r="F240" s="46"/>
      <c r="G240" s="46"/>
    </row>
    <row r="241" spans="1:14" x14ac:dyDescent="0.25">
      <c r="A241" s="27" t="s">
        <v>789</v>
      </c>
      <c r="B241" s="27" t="s">
        <v>790</v>
      </c>
      <c r="C241" s="85">
        <f>'D2. NTT Pool'!I92</f>
        <v>0.94541738178482826</v>
      </c>
      <c r="E241" s="65"/>
      <c r="F241" s="65"/>
      <c r="G241" s="65"/>
    </row>
    <row r="242" spans="1:14" x14ac:dyDescent="0.25">
      <c r="A242" s="27" t="s">
        <v>791</v>
      </c>
      <c r="B242" s="27" t="s">
        <v>792</v>
      </c>
      <c r="C242" s="85">
        <v>0</v>
      </c>
      <c r="E242" s="65"/>
      <c r="F242" s="65"/>
    </row>
    <row r="243" spans="1:14" x14ac:dyDescent="0.25">
      <c r="A243" s="27" t="s">
        <v>793</v>
      </c>
      <c r="B243" s="27" t="s">
        <v>794</v>
      </c>
      <c r="C243" s="85">
        <f>'D2. NTT Pool'!I91</f>
        <v>5.4582618215171658E-2</v>
      </c>
      <c r="E243" s="65"/>
      <c r="F243" s="65"/>
    </row>
    <row r="244" spans="1:14" x14ac:dyDescent="0.25">
      <c r="A244" s="27" t="s">
        <v>795</v>
      </c>
      <c r="B244" s="44" t="s">
        <v>1145</v>
      </c>
      <c r="C244" s="85">
        <v>0</v>
      </c>
      <c r="D244" s="41"/>
      <c r="E244" s="41"/>
      <c r="F244" s="61"/>
      <c r="G244" s="61"/>
      <c r="H244" s="25"/>
      <c r="I244" s="27"/>
      <c r="J244" s="27"/>
      <c r="K244" s="27"/>
      <c r="L244" s="25"/>
      <c r="M244" s="25"/>
      <c r="N244" s="25"/>
    </row>
    <row r="245" spans="1:14" x14ac:dyDescent="0.25">
      <c r="A245" s="27" t="s">
        <v>1153</v>
      </c>
      <c r="B245" s="27" t="s">
        <v>95</v>
      </c>
      <c r="C245" s="85">
        <v>0</v>
      </c>
      <c r="E245" s="65"/>
      <c r="F245" s="65"/>
    </row>
    <row r="246" spans="1:14" hidden="1" outlineLevel="1" x14ac:dyDescent="0.25">
      <c r="A246" s="27" t="s">
        <v>796</v>
      </c>
      <c r="B246" s="57" t="s">
        <v>797</v>
      </c>
      <c r="C246" s="85"/>
      <c r="E246" s="65"/>
      <c r="F246" s="65"/>
    </row>
    <row r="247" spans="1:14" hidden="1" outlineLevel="1" x14ac:dyDescent="0.25">
      <c r="A247" s="27" t="s">
        <v>798</v>
      </c>
      <c r="B247" s="57" t="s">
        <v>799</v>
      </c>
      <c r="C247" s="58"/>
      <c r="E247" s="65"/>
      <c r="F247" s="65"/>
    </row>
    <row r="248" spans="1:14" hidden="1" outlineLevel="1" x14ac:dyDescent="0.25">
      <c r="A248" s="27" t="s">
        <v>800</v>
      </c>
      <c r="B248" s="57" t="s">
        <v>801</v>
      </c>
      <c r="E248" s="65"/>
      <c r="F248" s="65"/>
    </row>
    <row r="249" spans="1:14" hidden="1" outlineLevel="1" x14ac:dyDescent="0.25">
      <c r="A249" s="27" t="s">
        <v>802</v>
      </c>
      <c r="B249" s="57" t="s">
        <v>803</v>
      </c>
      <c r="E249" s="65"/>
      <c r="F249" s="65"/>
    </row>
    <row r="250" spans="1:14" hidden="1" outlineLevel="1" x14ac:dyDescent="0.25">
      <c r="A250" s="27" t="s">
        <v>804</v>
      </c>
      <c r="B250" s="57" t="s">
        <v>805</v>
      </c>
      <c r="E250" s="65"/>
      <c r="F250" s="65"/>
    </row>
    <row r="251" spans="1:14" hidden="1" outlineLevel="1" x14ac:dyDescent="0.25">
      <c r="A251" s="27" t="s">
        <v>806</v>
      </c>
      <c r="B251" s="57" t="s">
        <v>99</v>
      </c>
      <c r="E251" s="65"/>
      <c r="F251" s="65"/>
    </row>
    <row r="252" spans="1:14" hidden="1" outlineLevel="1" x14ac:dyDescent="0.25">
      <c r="A252" s="27" t="s">
        <v>807</v>
      </c>
      <c r="B252" s="57" t="s">
        <v>99</v>
      </c>
      <c r="E252" s="65"/>
      <c r="F252" s="65"/>
    </row>
    <row r="253" spans="1:14" hidden="1" outlineLevel="1" x14ac:dyDescent="0.25">
      <c r="A253" s="27" t="s">
        <v>808</v>
      </c>
      <c r="B253" s="57" t="s">
        <v>99</v>
      </c>
      <c r="E253" s="65"/>
      <c r="F253" s="65"/>
    </row>
    <row r="254" spans="1:14" hidden="1" outlineLevel="1" x14ac:dyDescent="0.25">
      <c r="A254" s="27" t="s">
        <v>809</v>
      </c>
      <c r="B254" s="57" t="s">
        <v>99</v>
      </c>
      <c r="E254" s="65"/>
      <c r="F254" s="65"/>
    </row>
    <row r="255" spans="1:14" hidden="1" outlineLevel="1" x14ac:dyDescent="0.25">
      <c r="A255" s="27" t="s">
        <v>810</v>
      </c>
      <c r="B255" s="57" t="s">
        <v>99</v>
      </c>
      <c r="E255" s="65"/>
      <c r="F255" s="65"/>
    </row>
    <row r="256" spans="1:14" hidden="1" outlineLevel="1" x14ac:dyDescent="0.25">
      <c r="A256" s="27" t="s">
        <v>811</v>
      </c>
      <c r="B256" s="57" t="s">
        <v>99</v>
      </c>
      <c r="E256" s="65"/>
      <c r="F256" s="65"/>
    </row>
    <row r="257" spans="1:7" ht="15" customHeight="1" collapsed="1" x14ac:dyDescent="0.25">
      <c r="A257" s="46"/>
      <c r="B257" s="47" t="s">
        <v>812</v>
      </c>
      <c r="C257" s="46" t="s">
        <v>530</v>
      </c>
      <c r="D257" s="46"/>
      <c r="E257" s="48"/>
      <c r="F257" s="46"/>
      <c r="G257" s="49"/>
    </row>
    <row r="258" spans="1:7" x14ac:dyDescent="0.25">
      <c r="A258" s="27" t="s">
        <v>7</v>
      </c>
      <c r="B258" s="27" t="s">
        <v>1146</v>
      </c>
      <c r="C258" s="85">
        <f>[1]HTT!$C$14</f>
        <v>1</v>
      </c>
      <c r="E258" s="25"/>
      <c r="F258" s="25"/>
    </row>
    <row r="259" spans="1:7" x14ac:dyDescent="0.25">
      <c r="A259" s="27" t="s">
        <v>813</v>
      </c>
      <c r="B259" s="27" t="s">
        <v>814</v>
      </c>
      <c r="C259" s="85">
        <v>0</v>
      </c>
      <c r="E259" s="25"/>
      <c r="F259" s="25"/>
    </row>
    <row r="260" spans="1:7" x14ac:dyDescent="0.25">
      <c r="A260" s="27" t="s">
        <v>815</v>
      </c>
      <c r="B260" s="27" t="s">
        <v>95</v>
      </c>
      <c r="C260" s="85">
        <v>0</v>
      </c>
      <c r="E260" s="25"/>
      <c r="F260" s="25"/>
    </row>
    <row r="261" spans="1:7" hidden="1" outlineLevel="1" x14ac:dyDescent="0.25">
      <c r="A261" s="27" t="s">
        <v>816</v>
      </c>
      <c r="E261" s="25"/>
      <c r="F261" s="25"/>
    </row>
    <row r="262" spans="1:7" hidden="1" outlineLevel="1" x14ac:dyDescent="0.25">
      <c r="A262" s="27" t="s">
        <v>817</v>
      </c>
      <c r="E262" s="25"/>
      <c r="F262" s="25"/>
    </row>
    <row r="263" spans="1:7" hidden="1" outlineLevel="1" x14ac:dyDescent="0.25">
      <c r="A263" s="27" t="s">
        <v>818</v>
      </c>
      <c r="E263" s="25"/>
      <c r="F263" s="25"/>
    </row>
    <row r="264" spans="1:7" hidden="1" outlineLevel="1" x14ac:dyDescent="0.25">
      <c r="A264" s="27" t="s">
        <v>819</v>
      </c>
      <c r="E264" s="25"/>
      <c r="F264" s="25"/>
    </row>
    <row r="265" spans="1:7" hidden="1" outlineLevel="1" x14ac:dyDescent="0.25">
      <c r="A265" s="27" t="s">
        <v>820</v>
      </c>
      <c r="E265" s="25"/>
      <c r="F265" s="25"/>
    </row>
    <row r="266" spans="1:7" hidden="1" outlineLevel="1" x14ac:dyDescent="0.25">
      <c r="A266" s="27" t="s">
        <v>821</v>
      </c>
      <c r="E266" s="25"/>
      <c r="F266" s="25"/>
    </row>
    <row r="267" spans="1:7" ht="18.75" collapsed="1" x14ac:dyDescent="0.25">
      <c r="A267" s="81"/>
      <c r="B267" s="82" t="s">
        <v>822</v>
      </c>
      <c r="C267" s="81"/>
      <c r="D267" s="81"/>
      <c r="E267" s="81"/>
      <c r="F267" s="83"/>
      <c r="G267" s="83"/>
    </row>
    <row r="268" spans="1:7" ht="15" customHeight="1" x14ac:dyDescent="0.25">
      <c r="A268" s="46"/>
      <c r="B268" s="47" t="s">
        <v>823</v>
      </c>
      <c r="C268" s="46" t="s">
        <v>701</v>
      </c>
      <c r="D268" s="46" t="s">
        <v>702</v>
      </c>
      <c r="E268" s="46"/>
      <c r="F268" s="46" t="s">
        <v>531</v>
      </c>
      <c r="G268" s="46" t="s">
        <v>703</v>
      </c>
    </row>
    <row r="269" spans="1:7" x14ac:dyDescent="0.25">
      <c r="A269" s="27" t="s">
        <v>824</v>
      </c>
      <c r="B269" s="27" t="s">
        <v>705</v>
      </c>
      <c r="C269" s="27" t="s">
        <v>967</v>
      </c>
      <c r="D269" s="41"/>
      <c r="E269" s="41"/>
      <c r="F269" s="61"/>
      <c r="G269" s="61"/>
    </row>
    <row r="270" spans="1:7" hidden="1" outlineLevel="1" x14ac:dyDescent="0.25">
      <c r="A270" s="41"/>
      <c r="D270" s="41"/>
      <c r="E270" s="41"/>
      <c r="F270" s="61"/>
      <c r="G270" s="61"/>
    </row>
    <row r="271" spans="1:7" hidden="1" outlineLevel="1" x14ac:dyDescent="0.25">
      <c r="B271" s="27" t="s">
        <v>706</v>
      </c>
      <c r="D271" s="41"/>
      <c r="E271" s="41"/>
      <c r="F271" s="61"/>
      <c r="G271" s="61"/>
    </row>
    <row r="272" spans="1:7" hidden="1" outlineLevel="1" x14ac:dyDescent="0.25">
      <c r="A272" s="27" t="s">
        <v>825</v>
      </c>
      <c r="B272" s="44" t="s">
        <v>626</v>
      </c>
      <c r="C272" s="27" t="s">
        <v>32</v>
      </c>
      <c r="D272" s="27" t="s">
        <v>32</v>
      </c>
      <c r="E272" s="41"/>
      <c r="F272" s="54" t="str">
        <f t="shared" ref="F272:F295" si="11">IF($C$296=0,"",IF(C272="[for completion]","",C272/$C$296))</f>
        <v/>
      </c>
      <c r="G272" s="54" t="str">
        <f t="shared" ref="G272:G295" si="12">IF($D$296=0,"",IF(D272="[for completion]","",D272/$D$296))</f>
        <v/>
      </c>
    </row>
    <row r="273" spans="1:7" hidden="1" outlineLevel="1" x14ac:dyDescent="0.25">
      <c r="A273" s="27" t="s">
        <v>826</v>
      </c>
      <c r="B273" s="44" t="s">
        <v>626</v>
      </c>
      <c r="C273" s="27" t="s">
        <v>32</v>
      </c>
      <c r="D273" s="27" t="s">
        <v>32</v>
      </c>
      <c r="E273" s="41"/>
      <c r="F273" s="54" t="str">
        <f t="shared" si="11"/>
        <v/>
      </c>
      <c r="G273" s="54" t="str">
        <f t="shared" si="12"/>
        <v/>
      </c>
    </row>
    <row r="274" spans="1:7" hidden="1" outlineLevel="1" x14ac:dyDescent="0.25">
      <c r="A274" s="27" t="s">
        <v>827</v>
      </c>
      <c r="B274" s="44" t="s">
        <v>626</v>
      </c>
      <c r="C274" s="27" t="s">
        <v>32</v>
      </c>
      <c r="D274" s="27" t="s">
        <v>32</v>
      </c>
      <c r="E274" s="41"/>
      <c r="F274" s="54" t="str">
        <f t="shared" si="11"/>
        <v/>
      </c>
      <c r="G274" s="54" t="str">
        <f t="shared" si="12"/>
        <v/>
      </c>
    </row>
    <row r="275" spans="1:7" hidden="1" outlineLevel="1" x14ac:dyDescent="0.25">
      <c r="A275" s="27" t="s">
        <v>828</v>
      </c>
      <c r="B275" s="44" t="s">
        <v>626</v>
      </c>
      <c r="C275" s="27" t="s">
        <v>32</v>
      </c>
      <c r="D275" s="27" t="s">
        <v>32</v>
      </c>
      <c r="E275" s="41"/>
      <c r="F275" s="54" t="str">
        <f t="shared" si="11"/>
        <v/>
      </c>
      <c r="G275" s="54" t="str">
        <f t="shared" si="12"/>
        <v/>
      </c>
    </row>
    <row r="276" spans="1:7" hidden="1" outlineLevel="1" x14ac:dyDescent="0.25">
      <c r="A276" s="27" t="s">
        <v>829</v>
      </c>
      <c r="B276" s="44" t="s">
        <v>626</v>
      </c>
      <c r="C276" s="27" t="s">
        <v>32</v>
      </c>
      <c r="D276" s="27" t="s">
        <v>32</v>
      </c>
      <c r="E276" s="41"/>
      <c r="F276" s="54" t="str">
        <f t="shared" si="11"/>
        <v/>
      </c>
      <c r="G276" s="54" t="str">
        <f t="shared" si="12"/>
        <v/>
      </c>
    </row>
    <row r="277" spans="1:7" hidden="1" outlineLevel="1" x14ac:dyDescent="0.25">
      <c r="A277" s="27" t="s">
        <v>830</v>
      </c>
      <c r="B277" s="44" t="s">
        <v>626</v>
      </c>
      <c r="C277" s="27" t="s">
        <v>32</v>
      </c>
      <c r="D277" s="27" t="s">
        <v>32</v>
      </c>
      <c r="E277" s="41"/>
      <c r="F277" s="54" t="str">
        <f t="shared" si="11"/>
        <v/>
      </c>
      <c r="G277" s="54" t="str">
        <f t="shared" si="12"/>
        <v/>
      </c>
    </row>
    <row r="278" spans="1:7" hidden="1" outlineLevel="1" x14ac:dyDescent="0.25">
      <c r="A278" s="27" t="s">
        <v>831</v>
      </c>
      <c r="B278" s="44" t="s">
        <v>626</v>
      </c>
      <c r="C278" s="27" t="s">
        <v>32</v>
      </c>
      <c r="D278" s="27" t="s">
        <v>32</v>
      </c>
      <c r="E278" s="41"/>
      <c r="F278" s="54" t="str">
        <f t="shared" si="11"/>
        <v/>
      </c>
      <c r="G278" s="54" t="str">
        <f t="shared" si="12"/>
        <v/>
      </c>
    </row>
    <row r="279" spans="1:7" hidden="1" outlineLevel="1" x14ac:dyDescent="0.25">
      <c r="A279" s="27" t="s">
        <v>832</v>
      </c>
      <c r="B279" s="44" t="s">
        <v>626</v>
      </c>
      <c r="C279" s="27" t="s">
        <v>32</v>
      </c>
      <c r="D279" s="27" t="s">
        <v>32</v>
      </c>
      <c r="E279" s="41"/>
      <c r="F279" s="54" t="str">
        <f t="shared" si="11"/>
        <v/>
      </c>
      <c r="G279" s="54" t="str">
        <f t="shared" si="12"/>
        <v/>
      </c>
    </row>
    <row r="280" spans="1:7" hidden="1" outlineLevel="1" x14ac:dyDescent="0.25">
      <c r="A280" s="27" t="s">
        <v>833</v>
      </c>
      <c r="B280" s="44" t="s">
        <v>626</v>
      </c>
      <c r="C280" s="27" t="s">
        <v>32</v>
      </c>
      <c r="D280" s="27" t="s">
        <v>32</v>
      </c>
      <c r="E280" s="41"/>
      <c r="F280" s="54" t="str">
        <f t="shared" si="11"/>
        <v/>
      </c>
      <c r="G280" s="54" t="str">
        <f t="shared" si="12"/>
        <v/>
      </c>
    </row>
    <row r="281" spans="1:7" hidden="1" outlineLevel="1" x14ac:dyDescent="0.25">
      <c r="A281" s="27" t="s">
        <v>834</v>
      </c>
      <c r="B281" s="44" t="s">
        <v>626</v>
      </c>
      <c r="C281" s="27" t="s">
        <v>32</v>
      </c>
      <c r="D281" s="27" t="s">
        <v>32</v>
      </c>
      <c r="E281" s="44"/>
      <c r="F281" s="54" t="str">
        <f t="shared" si="11"/>
        <v/>
      </c>
      <c r="G281" s="54" t="str">
        <f t="shared" si="12"/>
        <v/>
      </c>
    </row>
    <row r="282" spans="1:7" hidden="1" outlineLevel="1" x14ac:dyDescent="0.25">
      <c r="A282" s="27" t="s">
        <v>835</v>
      </c>
      <c r="B282" s="44" t="s">
        <v>626</v>
      </c>
      <c r="C282" s="27" t="s">
        <v>32</v>
      </c>
      <c r="D282" s="27" t="s">
        <v>32</v>
      </c>
      <c r="E282" s="44"/>
      <c r="F282" s="54" t="str">
        <f t="shared" si="11"/>
        <v/>
      </c>
      <c r="G282" s="54" t="str">
        <f t="shared" si="12"/>
        <v/>
      </c>
    </row>
    <row r="283" spans="1:7" hidden="1" outlineLevel="1" x14ac:dyDescent="0.25">
      <c r="A283" s="27" t="s">
        <v>836</v>
      </c>
      <c r="B283" s="44" t="s">
        <v>626</v>
      </c>
      <c r="C283" s="27" t="s">
        <v>32</v>
      </c>
      <c r="D283" s="27" t="s">
        <v>32</v>
      </c>
      <c r="E283" s="44"/>
      <c r="F283" s="54" t="str">
        <f t="shared" si="11"/>
        <v/>
      </c>
      <c r="G283" s="54" t="str">
        <f t="shared" si="12"/>
        <v/>
      </c>
    </row>
    <row r="284" spans="1:7" hidden="1" outlineLevel="1" x14ac:dyDescent="0.25">
      <c r="A284" s="27" t="s">
        <v>837</v>
      </c>
      <c r="B284" s="44" t="s">
        <v>626</v>
      </c>
      <c r="C284" s="27" t="s">
        <v>32</v>
      </c>
      <c r="D284" s="27" t="s">
        <v>32</v>
      </c>
      <c r="E284" s="44"/>
      <c r="F284" s="54" t="str">
        <f t="shared" si="11"/>
        <v/>
      </c>
      <c r="G284" s="54" t="str">
        <f t="shared" si="12"/>
        <v/>
      </c>
    </row>
    <row r="285" spans="1:7" hidden="1" outlineLevel="1" x14ac:dyDescent="0.25">
      <c r="A285" s="27" t="s">
        <v>838</v>
      </c>
      <c r="B285" s="44" t="s">
        <v>626</v>
      </c>
      <c r="C285" s="27" t="s">
        <v>32</v>
      </c>
      <c r="D285" s="27" t="s">
        <v>32</v>
      </c>
      <c r="E285" s="44"/>
      <c r="F285" s="54" t="str">
        <f t="shared" si="11"/>
        <v/>
      </c>
      <c r="G285" s="54" t="str">
        <f t="shared" si="12"/>
        <v/>
      </c>
    </row>
    <row r="286" spans="1:7" hidden="1" outlineLevel="1" x14ac:dyDescent="0.25">
      <c r="A286" s="27" t="s">
        <v>839</v>
      </c>
      <c r="B286" s="44" t="s">
        <v>626</v>
      </c>
      <c r="C286" s="27" t="s">
        <v>32</v>
      </c>
      <c r="D286" s="27" t="s">
        <v>32</v>
      </c>
      <c r="E286" s="44"/>
      <c r="F286" s="54" t="str">
        <f t="shared" si="11"/>
        <v/>
      </c>
      <c r="G286" s="54" t="str">
        <f t="shared" si="12"/>
        <v/>
      </c>
    </row>
    <row r="287" spans="1:7" hidden="1" outlineLevel="1" x14ac:dyDescent="0.25">
      <c r="A287" s="27" t="s">
        <v>840</v>
      </c>
      <c r="B287" s="44" t="s">
        <v>626</v>
      </c>
      <c r="C287" s="27" t="s">
        <v>32</v>
      </c>
      <c r="D287" s="27" t="s">
        <v>32</v>
      </c>
      <c r="F287" s="54" t="str">
        <f t="shared" si="11"/>
        <v/>
      </c>
      <c r="G287" s="54" t="str">
        <f t="shared" si="12"/>
        <v/>
      </c>
    </row>
    <row r="288" spans="1:7" hidden="1" outlineLevel="1" x14ac:dyDescent="0.25">
      <c r="A288" s="27" t="s">
        <v>841</v>
      </c>
      <c r="B288" s="44" t="s">
        <v>626</v>
      </c>
      <c r="C288" s="27" t="s">
        <v>32</v>
      </c>
      <c r="D288" s="27" t="s">
        <v>32</v>
      </c>
      <c r="E288" s="65"/>
      <c r="F288" s="54" t="str">
        <f t="shared" si="11"/>
        <v/>
      </c>
      <c r="G288" s="54" t="str">
        <f t="shared" si="12"/>
        <v/>
      </c>
    </row>
    <row r="289" spans="1:7" hidden="1" outlineLevel="1" x14ac:dyDescent="0.25">
      <c r="A289" s="27" t="s">
        <v>842</v>
      </c>
      <c r="B289" s="44" t="s">
        <v>626</v>
      </c>
      <c r="C289" s="27" t="s">
        <v>32</v>
      </c>
      <c r="D289" s="27" t="s">
        <v>32</v>
      </c>
      <c r="E289" s="65"/>
      <c r="F289" s="54" t="str">
        <f t="shared" si="11"/>
        <v/>
      </c>
      <c r="G289" s="54" t="str">
        <f t="shared" si="12"/>
        <v/>
      </c>
    </row>
    <row r="290" spans="1:7" hidden="1" outlineLevel="1" x14ac:dyDescent="0.25">
      <c r="A290" s="27" t="s">
        <v>843</v>
      </c>
      <c r="B290" s="44" t="s">
        <v>626</v>
      </c>
      <c r="C290" s="27" t="s">
        <v>32</v>
      </c>
      <c r="D290" s="27" t="s">
        <v>32</v>
      </c>
      <c r="E290" s="65"/>
      <c r="F290" s="54" t="str">
        <f t="shared" si="11"/>
        <v/>
      </c>
      <c r="G290" s="54" t="str">
        <f t="shared" si="12"/>
        <v/>
      </c>
    </row>
    <row r="291" spans="1:7" hidden="1" outlineLevel="1" x14ac:dyDescent="0.25">
      <c r="A291" s="27" t="s">
        <v>844</v>
      </c>
      <c r="B291" s="44" t="s">
        <v>626</v>
      </c>
      <c r="C291" s="27" t="s">
        <v>32</v>
      </c>
      <c r="D291" s="27" t="s">
        <v>32</v>
      </c>
      <c r="E291" s="65"/>
      <c r="F291" s="54" t="str">
        <f t="shared" si="11"/>
        <v/>
      </c>
      <c r="G291" s="54" t="str">
        <f t="shared" si="12"/>
        <v/>
      </c>
    </row>
    <row r="292" spans="1:7" hidden="1" outlineLevel="1" x14ac:dyDescent="0.25">
      <c r="A292" s="27" t="s">
        <v>845</v>
      </c>
      <c r="B292" s="44" t="s">
        <v>626</v>
      </c>
      <c r="C292" s="27" t="s">
        <v>32</v>
      </c>
      <c r="D292" s="27" t="s">
        <v>32</v>
      </c>
      <c r="E292" s="65"/>
      <c r="F292" s="54" t="str">
        <f t="shared" si="11"/>
        <v/>
      </c>
      <c r="G292" s="54" t="str">
        <f t="shared" si="12"/>
        <v/>
      </c>
    </row>
    <row r="293" spans="1:7" hidden="1" outlineLevel="1" x14ac:dyDescent="0.25">
      <c r="A293" s="27" t="s">
        <v>846</v>
      </c>
      <c r="B293" s="44" t="s">
        <v>626</v>
      </c>
      <c r="C293" s="27" t="s">
        <v>32</v>
      </c>
      <c r="D293" s="27" t="s">
        <v>32</v>
      </c>
      <c r="E293" s="65"/>
      <c r="F293" s="54" t="str">
        <f t="shared" si="11"/>
        <v/>
      </c>
      <c r="G293" s="54" t="str">
        <f t="shared" si="12"/>
        <v/>
      </c>
    </row>
    <row r="294" spans="1:7" hidden="1" outlineLevel="1" x14ac:dyDescent="0.25">
      <c r="A294" s="27" t="s">
        <v>847</v>
      </c>
      <c r="B294" s="44" t="s">
        <v>626</v>
      </c>
      <c r="C294" s="27" t="s">
        <v>32</v>
      </c>
      <c r="D294" s="27" t="s">
        <v>32</v>
      </c>
      <c r="E294" s="65"/>
      <c r="F294" s="54" t="str">
        <f t="shared" si="11"/>
        <v/>
      </c>
      <c r="G294" s="54" t="str">
        <f t="shared" si="12"/>
        <v/>
      </c>
    </row>
    <row r="295" spans="1:7" hidden="1" outlineLevel="1" x14ac:dyDescent="0.25">
      <c r="A295" s="27" t="s">
        <v>848</v>
      </c>
      <c r="B295" s="44" t="s">
        <v>626</v>
      </c>
      <c r="C295" s="27" t="s">
        <v>32</v>
      </c>
      <c r="D295" s="27" t="s">
        <v>32</v>
      </c>
      <c r="E295" s="65"/>
      <c r="F295" s="54" t="str">
        <f t="shared" si="11"/>
        <v/>
      </c>
      <c r="G295" s="54" t="str">
        <f t="shared" si="12"/>
        <v/>
      </c>
    </row>
    <row r="296" spans="1:7" hidden="1" outlineLevel="1" x14ac:dyDescent="0.25">
      <c r="A296" s="27" t="s">
        <v>849</v>
      </c>
      <c r="B296" s="55" t="s">
        <v>97</v>
      </c>
      <c r="C296" s="44">
        <f>SUM(C272:C295)</f>
        <v>0</v>
      </c>
      <c r="D296" s="44">
        <f>SUM(D272:D295)</f>
        <v>0</v>
      </c>
      <c r="E296" s="65"/>
      <c r="F296" s="56">
        <f>SUM(F272:F295)</f>
        <v>0</v>
      </c>
      <c r="G296" s="56">
        <f>SUM(G272:G295)</f>
        <v>0</v>
      </c>
    </row>
    <row r="297" spans="1:7" ht="15" customHeight="1" collapsed="1" x14ac:dyDescent="0.25">
      <c r="A297" s="46"/>
      <c r="B297" s="47" t="s">
        <v>850</v>
      </c>
      <c r="C297" s="46" t="s">
        <v>701</v>
      </c>
      <c r="D297" s="46" t="s">
        <v>702</v>
      </c>
      <c r="E297" s="46"/>
      <c r="F297" s="46" t="s">
        <v>531</v>
      </c>
      <c r="G297" s="46" t="s">
        <v>703</v>
      </c>
    </row>
    <row r="298" spans="1:7" x14ac:dyDescent="0.25">
      <c r="A298" s="27" t="s">
        <v>851</v>
      </c>
      <c r="B298" s="27" t="s">
        <v>734</v>
      </c>
      <c r="C298" s="85" t="s">
        <v>967</v>
      </c>
      <c r="G298" s="27"/>
    </row>
    <row r="299" spans="1:7" x14ac:dyDescent="0.25">
      <c r="G299" s="27"/>
    </row>
    <row r="300" spans="1:7" x14ac:dyDescent="0.25">
      <c r="B300" s="44" t="s">
        <v>735</v>
      </c>
      <c r="G300" s="27"/>
    </row>
    <row r="301" spans="1:7" x14ac:dyDescent="0.25">
      <c r="A301" s="27" t="s">
        <v>852</v>
      </c>
      <c r="B301" s="27" t="s">
        <v>737</v>
      </c>
      <c r="C301" s="27" t="s">
        <v>967</v>
      </c>
      <c r="D301" s="27" t="s">
        <v>967</v>
      </c>
      <c r="F301" s="27" t="s">
        <v>967</v>
      </c>
      <c r="G301" s="27" t="s">
        <v>967</v>
      </c>
    </row>
    <row r="302" spans="1:7" x14ac:dyDescent="0.25">
      <c r="A302" s="27" t="s">
        <v>853</v>
      </c>
      <c r="B302" s="27" t="s">
        <v>739</v>
      </c>
      <c r="C302" s="27" t="s">
        <v>967</v>
      </c>
      <c r="D302" s="27" t="s">
        <v>967</v>
      </c>
      <c r="F302" s="27" t="s">
        <v>967</v>
      </c>
      <c r="G302" s="27" t="s">
        <v>967</v>
      </c>
    </row>
    <row r="303" spans="1:7" x14ac:dyDescent="0.25">
      <c r="A303" s="27" t="s">
        <v>854</v>
      </c>
      <c r="B303" s="27" t="s">
        <v>741</v>
      </c>
      <c r="C303" s="27" t="s">
        <v>967</v>
      </c>
      <c r="D303" s="27" t="s">
        <v>967</v>
      </c>
      <c r="F303" s="27" t="s">
        <v>967</v>
      </c>
      <c r="G303" s="27" t="s">
        <v>967</v>
      </c>
    </row>
    <row r="304" spans="1:7" x14ac:dyDescent="0.25">
      <c r="A304" s="27" t="s">
        <v>855</v>
      </c>
      <c r="B304" s="27" t="s">
        <v>743</v>
      </c>
      <c r="C304" s="27" t="s">
        <v>967</v>
      </c>
      <c r="D304" s="27" t="s">
        <v>967</v>
      </c>
      <c r="F304" s="27" t="s">
        <v>967</v>
      </c>
      <c r="G304" s="27" t="s">
        <v>967</v>
      </c>
    </row>
    <row r="305" spans="1:7" x14ac:dyDescent="0.25">
      <c r="A305" s="27" t="s">
        <v>856</v>
      </c>
      <c r="B305" s="27" t="s">
        <v>745</v>
      </c>
      <c r="C305" s="27" t="s">
        <v>967</v>
      </c>
      <c r="D305" s="27" t="s">
        <v>967</v>
      </c>
      <c r="F305" s="27" t="s">
        <v>967</v>
      </c>
      <c r="G305" s="27" t="s">
        <v>967</v>
      </c>
    </row>
    <row r="306" spans="1:7" x14ac:dyDescent="0.25">
      <c r="A306" s="27" t="s">
        <v>857</v>
      </c>
      <c r="B306" s="27" t="s">
        <v>747</v>
      </c>
      <c r="C306" s="27" t="s">
        <v>967</v>
      </c>
      <c r="D306" s="27" t="s">
        <v>967</v>
      </c>
      <c r="F306" s="27" t="s">
        <v>967</v>
      </c>
      <c r="G306" s="27" t="s">
        <v>967</v>
      </c>
    </row>
    <row r="307" spans="1:7" x14ac:dyDescent="0.25">
      <c r="A307" s="27" t="s">
        <v>858</v>
      </c>
      <c r="B307" s="27" t="s">
        <v>749</v>
      </c>
      <c r="C307" s="27" t="s">
        <v>967</v>
      </c>
      <c r="D307" s="27" t="s">
        <v>967</v>
      </c>
      <c r="F307" s="27" t="s">
        <v>967</v>
      </c>
      <c r="G307" s="27" t="s">
        <v>967</v>
      </c>
    </row>
    <row r="308" spans="1:7" x14ac:dyDescent="0.25">
      <c r="A308" s="27" t="s">
        <v>859</v>
      </c>
      <c r="B308" s="27" t="s">
        <v>751</v>
      </c>
      <c r="C308" s="27" t="s">
        <v>967</v>
      </c>
      <c r="D308" s="27" t="s">
        <v>967</v>
      </c>
      <c r="F308" s="27" t="s">
        <v>967</v>
      </c>
      <c r="G308" s="27" t="s">
        <v>967</v>
      </c>
    </row>
    <row r="309" spans="1:7" x14ac:dyDescent="0.25">
      <c r="A309" s="27" t="s">
        <v>860</v>
      </c>
      <c r="B309" s="55" t="s">
        <v>97</v>
      </c>
      <c r="C309" s="27" t="s">
        <v>967</v>
      </c>
      <c r="D309" s="27" t="s">
        <v>967</v>
      </c>
      <c r="F309" s="27" t="s">
        <v>967</v>
      </c>
      <c r="G309" s="27" t="s">
        <v>967</v>
      </c>
    </row>
    <row r="310" spans="1:7" hidden="1" outlineLevel="1" x14ac:dyDescent="0.25">
      <c r="A310" s="27" t="s">
        <v>861</v>
      </c>
      <c r="B310" s="57" t="s">
        <v>754</v>
      </c>
      <c r="F310" s="54" t="e">
        <f t="shared" ref="F310:F315" si="13">IF($C$309=0,"",IF(C310="[for completion]","",C310/$C$309))</f>
        <v>#VALUE!</v>
      </c>
      <c r="G310" s="54" t="e">
        <f t="shared" ref="G310:G315" si="14">IF($D$309=0,"",IF(D310="[for completion]","",D310/$D$309))</f>
        <v>#VALUE!</v>
      </c>
    </row>
    <row r="311" spans="1:7" hidden="1" outlineLevel="1" x14ac:dyDescent="0.25">
      <c r="A311" s="27" t="s">
        <v>862</v>
      </c>
      <c r="B311" s="57" t="s">
        <v>756</v>
      </c>
      <c r="F311" s="54" t="e">
        <f t="shared" si="13"/>
        <v>#VALUE!</v>
      </c>
      <c r="G311" s="54" t="e">
        <f t="shared" si="14"/>
        <v>#VALUE!</v>
      </c>
    </row>
    <row r="312" spans="1:7" hidden="1" outlineLevel="1" x14ac:dyDescent="0.25">
      <c r="A312" s="27" t="s">
        <v>863</v>
      </c>
      <c r="B312" s="57" t="s">
        <v>758</v>
      </c>
      <c r="F312" s="54" t="e">
        <f t="shared" si="13"/>
        <v>#VALUE!</v>
      </c>
      <c r="G312" s="54" t="e">
        <f t="shared" si="14"/>
        <v>#VALUE!</v>
      </c>
    </row>
    <row r="313" spans="1:7" hidden="1" outlineLevel="1" x14ac:dyDescent="0.25">
      <c r="A313" s="27" t="s">
        <v>864</v>
      </c>
      <c r="B313" s="57" t="s">
        <v>760</v>
      </c>
      <c r="F313" s="54" t="e">
        <f t="shared" si="13"/>
        <v>#VALUE!</v>
      </c>
      <c r="G313" s="54" t="e">
        <f t="shared" si="14"/>
        <v>#VALUE!</v>
      </c>
    </row>
    <row r="314" spans="1:7" hidden="1" outlineLevel="1" x14ac:dyDescent="0.25">
      <c r="A314" s="27" t="s">
        <v>865</v>
      </c>
      <c r="B314" s="57" t="s">
        <v>762</v>
      </c>
      <c r="F314" s="54" t="e">
        <f t="shared" si="13"/>
        <v>#VALUE!</v>
      </c>
      <c r="G314" s="54" t="e">
        <f t="shared" si="14"/>
        <v>#VALUE!</v>
      </c>
    </row>
    <row r="315" spans="1:7" hidden="1" outlineLevel="1" x14ac:dyDescent="0.25">
      <c r="A315" s="27" t="s">
        <v>866</v>
      </c>
      <c r="B315" s="57" t="s">
        <v>764</v>
      </c>
      <c r="F315" s="54" t="e">
        <f t="shared" si="13"/>
        <v>#VALUE!</v>
      </c>
      <c r="G315" s="54" t="e">
        <f t="shared" si="14"/>
        <v>#VALUE!</v>
      </c>
    </row>
    <row r="316" spans="1:7" hidden="1" outlineLevel="1" x14ac:dyDescent="0.25">
      <c r="A316" s="27" t="s">
        <v>867</v>
      </c>
      <c r="B316" s="57"/>
      <c r="F316" s="54"/>
      <c r="G316" s="54"/>
    </row>
    <row r="317" spans="1:7" hidden="1" outlineLevel="1" x14ac:dyDescent="0.25">
      <c r="A317" s="27" t="s">
        <v>868</v>
      </c>
      <c r="B317" s="57"/>
      <c r="F317" s="54"/>
      <c r="G317" s="54"/>
    </row>
    <row r="318" spans="1:7" hidden="1" outlineLevel="1" x14ac:dyDescent="0.25">
      <c r="A318" s="27" t="s">
        <v>869</v>
      </c>
      <c r="B318" s="57"/>
      <c r="F318" s="65"/>
      <c r="G318" s="65"/>
    </row>
    <row r="319" spans="1:7" ht="15" customHeight="1" collapsed="1" x14ac:dyDescent="0.25">
      <c r="A319" s="46"/>
      <c r="B319" s="47" t="s">
        <v>870</v>
      </c>
      <c r="C319" s="46" t="s">
        <v>701</v>
      </c>
      <c r="D319" s="46" t="s">
        <v>702</v>
      </c>
      <c r="E319" s="46"/>
      <c r="F319" s="46" t="s">
        <v>531</v>
      </c>
      <c r="G319" s="46" t="s">
        <v>703</v>
      </c>
    </row>
    <row r="320" spans="1:7" x14ac:dyDescent="0.25">
      <c r="A320" s="27" t="s">
        <v>871</v>
      </c>
      <c r="B320" s="27" t="s">
        <v>734</v>
      </c>
      <c r="C320" s="85" t="s">
        <v>967</v>
      </c>
      <c r="G320" s="27"/>
    </row>
    <row r="321" spans="1:7" x14ac:dyDescent="0.25">
      <c r="G321" s="27"/>
    </row>
    <row r="322" spans="1:7" x14ac:dyDescent="0.25">
      <c r="B322" s="44" t="s">
        <v>735</v>
      </c>
      <c r="G322" s="27"/>
    </row>
    <row r="323" spans="1:7" x14ac:dyDescent="0.25">
      <c r="A323" s="27" t="s">
        <v>872</v>
      </c>
      <c r="B323" s="27" t="s">
        <v>737</v>
      </c>
      <c r="C323" s="27" t="s">
        <v>967</v>
      </c>
      <c r="D323" s="27" t="s">
        <v>967</v>
      </c>
      <c r="F323" s="27" t="s">
        <v>967</v>
      </c>
      <c r="G323" s="27" t="s">
        <v>967</v>
      </c>
    </row>
    <row r="324" spans="1:7" x14ac:dyDescent="0.25">
      <c r="A324" s="27" t="s">
        <v>873</v>
      </c>
      <c r="B324" s="27" t="s">
        <v>739</v>
      </c>
      <c r="C324" s="27" t="s">
        <v>967</v>
      </c>
      <c r="D324" s="27" t="s">
        <v>967</v>
      </c>
      <c r="F324" s="27" t="s">
        <v>967</v>
      </c>
      <c r="G324" s="27" t="s">
        <v>967</v>
      </c>
    </row>
    <row r="325" spans="1:7" x14ac:dyDescent="0.25">
      <c r="A325" s="27" t="s">
        <v>874</v>
      </c>
      <c r="B325" s="27" t="s">
        <v>741</v>
      </c>
      <c r="C325" s="27" t="s">
        <v>967</v>
      </c>
      <c r="D325" s="27" t="s">
        <v>967</v>
      </c>
      <c r="F325" s="27" t="s">
        <v>967</v>
      </c>
      <c r="G325" s="27" t="s">
        <v>967</v>
      </c>
    </row>
    <row r="326" spans="1:7" x14ac:dyDescent="0.25">
      <c r="A326" s="27" t="s">
        <v>875</v>
      </c>
      <c r="B326" s="27" t="s">
        <v>743</v>
      </c>
      <c r="C326" s="27" t="s">
        <v>967</v>
      </c>
      <c r="D326" s="27" t="s">
        <v>967</v>
      </c>
      <c r="F326" s="27" t="s">
        <v>967</v>
      </c>
      <c r="G326" s="27" t="s">
        <v>967</v>
      </c>
    </row>
    <row r="327" spans="1:7" x14ac:dyDescent="0.25">
      <c r="A327" s="27" t="s">
        <v>876</v>
      </c>
      <c r="B327" s="27" t="s">
        <v>745</v>
      </c>
      <c r="C327" s="27" t="s">
        <v>967</v>
      </c>
      <c r="D327" s="27" t="s">
        <v>967</v>
      </c>
      <c r="F327" s="27" t="s">
        <v>967</v>
      </c>
      <c r="G327" s="27" t="s">
        <v>967</v>
      </c>
    </row>
    <row r="328" spans="1:7" x14ac:dyDescent="0.25">
      <c r="A328" s="27" t="s">
        <v>877</v>
      </c>
      <c r="B328" s="27" t="s">
        <v>747</v>
      </c>
      <c r="C328" s="27" t="s">
        <v>967</v>
      </c>
      <c r="D328" s="27" t="s">
        <v>967</v>
      </c>
      <c r="F328" s="27" t="s">
        <v>967</v>
      </c>
      <c r="G328" s="27" t="s">
        <v>967</v>
      </c>
    </row>
    <row r="329" spans="1:7" x14ac:dyDescent="0.25">
      <c r="A329" s="27" t="s">
        <v>878</v>
      </c>
      <c r="B329" s="27" t="s">
        <v>749</v>
      </c>
      <c r="C329" s="27" t="s">
        <v>967</v>
      </c>
      <c r="D329" s="27" t="s">
        <v>967</v>
      </c>
      <c r="F329" s="27" t="s">
        <v>967</v>
      </c>
      <c r="G329" s="27" t="s">
        <v>967</v>
      </c>
    </row>
    <row r="330" spans="1:7" x14ac:dyDescent="0.25">
      <c r="A330" s="27" t="s">
        <v>879</v>
      </c>
      <c r="B330" s="27" t="s">
        <v>751</v>
      </c>
      <c r="C330" s="27" t="s">
        <v>967</v>
      </c>
      <c r="D330" s="27" t="s">
        <v>967</v>
      </c>
      <c r="F330" s="27" t="s">
        <v>967</v>
      </c>
      <c r="G330" s="27" t="s">
        <v>967</v>
      </c>
    </row>
    <row r="331" spans="1:7" x14ac:dyDescent="0.25">
      <c r="A331" s="27" t="s">
        <v>880</v>
      </c>
      <c r="B331" s="55" t="s">
        <v>97</v>
      </c>
      <c r="C331" s="27" t="s">
        <v>967</v>
      </c>
      <c r="D331" s="27" t="s">
        <v>967</v>
      </c>
      <c r="F331" s="27" t="s">
        <v>967</v>
      </c>
      <c r="G331" s="27" t="s">
        <v>967</v>
      </c>
    </row>
    <row r="332" spans="1:7" hidden="1" outlineLevel="1" x14ac:dyDescent="0.25">
      <c r="A332" s="27" t="s">
        <v>881</v>
      </c>
      <c r="B332" s="57" t="s">
        <v>754</v>
      </c>
      <c r="F332" s="54" t="e">
        <f t="shared" ref="F332:F337" si="15">IF($C$331=0,"",IF(C332="[for completion]","",C332/$C$331))</f>
        <v>#VALUE!</v>
      </c>
      <c r="G332" s="54" t="e">
        <f t="shared" ref="G332:G337" si="16">IF($D$331=0,"",IF(D332="[for completion]","",D332/$D$331))</f>
        <v>#VALUE!</v>
      </c>
    </row>
    <row r="333" spans="1:7" hidden="1" outlineLevel="1" x14ac:dyDescent="0.25">
      <c r="A333" s="27" t="s">
        <v>882</v>
      </c>
      <c r="B333" s="57" t="s">
        <v>756</v>
      </c>
      <c r="F333" s="54" t="e">
        <f t="shared" si="15"/>
        <v>#VALUE!</v>
      </c>
      <c r="G333" s="54" t="e">
        <f t="shared" si="16"/>
        <v>#VALUE!</v>
      </c>
    </row>
    <row r="334" spans="1:7" hidden="1" outlineLevel="1" x14ac:dyDescent="0.25">
      <c r="A334" s="27" t="s">
        <v>883</v>
      </c>
      <c r="B334" s="57" t="s">
        <v>758</v>
      </c>
      <c r="F334" s="54" t="e">
        <f t="shared" si="15"/>
        <v>#VALUE!</v>
      </c>
      <c r="G334" s="54" t="e">
        <f t="shared" si="16"/>
        <v>#VALUE!</v>
      </c>
    </row>
    <row r="335" spans="1:7" hidden="1" outlineLevel="1" x14ac:dyDescent="0.25">
      <c r="A335" s="27" t="s">
        <v>884</v>
      </c>
      <c r="B335" s="57" t="s">
        <v>760</v>
      </c>
      <c r="F335" s="54" t="e">
        <f t="shared" si="15"/>
        <v>#VALUE!</v>
      </c>
      <c r="G335" s="54" t="e">
        <f t="shared" si="16"/>
        <v>#VALUE!</v>
      </c>
    </row>
    <row r="336" spans="1:7" hidden="1" outlineLevel="1" x14ac:dyDescent="0.25">
      <c r="A336" s="27" t="s">
        <v>885</v>
      </c>
      <c r="B336" s="57" t="s">
        <v>762</v>
      </c>
      <c r="F336" s="54" t="e">
        <f t="shared" si="15"/>
        <v>#VALUE!</v>
      </c>
      <c r="G336" s="54" t="e">
        <f t="shared" si="16"/>
        <v>#VALUE!</v>
      </c>
    </row>
    <row r="337" spans="1:7" hidden="1" outlineLevel="1" x14ac:dyDescent="0.25">
      <c r="A337" s="27" t="s">
        <v>886</v>
      </c>
      <c r="B337" s="57" t="s">
        <v>764</v>
      </c>
      <c r="F337" s="54" t="e">
        <f t="shared" si="15"/>
        <v>#VALUE!</v>
      </c>
      <c r="G337" s="54" t="e">
        <f t="shared" si="16"/>
        <v>#VALUE!</v>
      </c>
    </row>
    <row r="338" spans="1:7" hidden="1" outlineLevel="1" x14ac:dyDescent="0.25">
      <c r="A338" s="27" t="s">
        <v>887</v>
      </c>
      <c r="B338" s="57"/>
      <c r="F338" s="54"/>
      <c r="G338" s="54"/>
    </row>
    <row r="339" spans="1:7" hidden="1" outlineLevel="1" x14ac:dyDescent="0.25">
      <c r="A339" s="27" t="s">
        <v>888</v>
      </c>
      <c r="B339" s="57"/>
      <c r="F339" s="54"/>
      <c r="G339" s="54"/>
    </row>
    <row r="340" spans="1:7" hidden="1" outlineLevel="1" x14ac:dyDescent="0.25">
      <c r="A340" s="27" t="s">
        <v>889</v>
      </c>
      <c r="B340" s="57"/>
      <c r="F340" s="54"/>
      <c r="G340" s="65"/>
    </row>
    <row r="341" spans="1:7" ht="15" customHeight="1" collapsed="1" x14ac:dyDescent="0.25">
      <c r="A341" s="46"/>
      <c r="B341" s="47" t="s">
        <v>890</v>
      </c>
      <c r="C341" s="46" t="s">
        <v>891</v>
      </c>
      <c r="D341" s="46"/>
      <c r="E341" s="46"/>
      <c r="F341" s="46"/>
      <c r="G341" s="49"/>
    </row>
    <row r="342" spans="1:7" x14ac:dyDescent="0.25">
      <c r="A342" s="27" t="s">
        <v>892</v>
      </c>
      <c r="B342" s="44" t="s">
        <v>893</v>
      </c>
      <c r="C342" s="27" t="s">
        <v>967</v>
      </c>
      <c r="G342" s="27"/>
    </row>
    <row r="343" spans="1:7" x14ac:dyDescent="0.25">
      <c r="A343" s="27" t="s">
        <v>894</v>
      </c>
      <c r="B343" s="44" t="s">
        <v>895</v>
      </c>
      <c r="C343" s="27" t="s">
        <v>967</v>
      </c>
      <c r="G343" s="27"/>
    </row>
    <row r="344" spans="1:7" x14ac:dyDescent="0.25">
      <c r="A344" s="27" t="s">
        <v>896</v>
      </c>
      <c r="B344" s="44" t="s">
        <v>897</v>
      </c>
      <c r="C344" s="27" t="s">
        <v>967</v>
      </c>
      <c r="G344" s="27"/>
    </row>
    <row r="345" spans="1:7" x14ac:dyDescent="0.25">
      <c r="A345" s="27" t="s">
        <v>898</v>
      </c>
      <c r="B345" s="44" t="s">
        <v>899</v>
      </c>
      <c r="C345" s="27" t="s">
        <v>967</v>
      </c>
      <c r="G345" s="27"/>
    </row>
    <row r="346" spans="1:7" x14ac:dyDescent="0.25">
      <c r="A346" s="27" t="s">
        <v>900</v>
      </c>
      <c r="B346" s="44" t="s">
        <v>901</v>
      </c>
      <c r="C346" s="27" t="s">
        <v>967</v>
      </c>
      <c r="G346" s="27"/>
    </row>
    <row r="347" spans="1:7" x14ac:dyDescent="0.25">
      <c r="A347" s="27" t="s">
        <v>902</v>
      </c>
      <c r="B347" s="44" t="s">
        <v>903</v>
      </c>
      <c r="C347" s="27" t="s">
        <v>967</v>
      </c>
      <c r="G347" s="27"/>
    </row>
    <row r="348" spans="1:7" x14ac:dyDescent="0.25">
      <c r="A348" s="27" t="s">
        <v>904</v>
      </c>
      <c r="B348" s="44" t="s">
        <v>905</v>
      </c>
      <c r="C348" s="27" t="s">
        <v>967</v>
      </c>
      <c r="G348" s="27"/>
    </row>
    <row r="349" spans="1:7" x14ac:dyDescent="0.25">
      <c r="A349" s="27" t="s">
        <v>906</v>
      </c>
      <c r="B349" s="44" t="s">
        <v>907</v>
      </c>
      <c r="C349" s="27" t="s">
        <v>967</v>
      </c>
      <c r="G349" s="27"/>
    </row>
    <row r="350" spans="1:7" x14ac:dyDescent="0.25">
      <c r="A350" s="27" t="s">
        <v>908</v>
      </c>
      <c r="B350" s="44" t="s">
        <v>909</v>
      </c>
      <c r="C350" s="27" t="s">
        <v>967</v>
      </c>
      <c r="G350" s="27"/>
    </row>
    <row r="351" spans="1:7" x14ac:dyDescent="0.25">
      <c r="A351" s="27" t="s">
        <v>910</v>
      </c>
      <c r="B351" s="44" t="s">
        <v>95</v>
      </c>
      <c r="C351" s="27" t="s">
        <v>967</v>
      </c>
      <c r="G351" s="27"/>
    </row>
    <row r="352" spans="1:7" hidden="1" outlineLevel="1" x14ac:dyDescent="0.25">
      <c r="A352" s="27" t="s">
        <v>911</v>
      </c>
      <c r="B352" s="57" t="s">
        <v>912</v>
      </c>
      <c r="G352" s="27"/>
    </row>
    <row r="353" spans="1:7" hidden="1" outlineLevel="1" x14ac:dyDescent="0.25">
      <c r="A353" s="27" t="s">
        <v>913</v>
      </c>
      <c r="B353" s="57" t="s">
        <v>99</v>
      </c>
      <c r="G353" s="27"/>
    </row>
    <row r="354" spans="1:7" hidden="1" outlineLevel="1" x14ac:dyDescent="0.25">
      <c r="A354" s="27" t="s">
        <v>914</v>
      </c>
      <c r="B354" s="57" t="s">
        <v>99</v>
      </c>
      <c r="G354" s="27"/>
    </row>
    <row r="355" spans="1:7" hidden="1" outlineLevel="1" x14ac:dyDescent="0.25">
      <c r="A355" s="27" t="s">
        <v>915</v>
      </c>
      <c r="B355" s="57" t="s">
        <v>99</v>
      </c>
      <c r="G355" s="27"/>
    </row>
    <row r="356" spans="1:7" hidden="1" outlineLevel="1" x14ac:dyDescent="0.25">
      <c r="A356" s="27" t="s">
        <v>916</v>
      </c>
      <c r="B356" s="57" t="s">
        <v>99</v>
      </c>
      <c r="G356" s="27"/>
    </row>
    <row r="357" spans="1:7" hidden="1" outlineLevel="1" x14ac:dyDescent="0.25">
      <c r="A357" s="27" t="s">
        <v>917</v>
      </c>
      <c r="B357" s="57" t="s">
        <v>99</v>
      </c>
      <c r="G357" s="27"/>
    </row>
    <row r="358" spans="1:7" hidden="1" outlineLevel="1" x14ac:dyDescent="0.25">
      <c r="A358" s="27" t="s">
        <v>918</v>
      </c>
      <c r="B358" s="57" t="s">
        <v>99</v>
      </c>
      <c r="G358" s="27"/>
    </row>
    <row r="359" spans="1:7" hidden="1" outlineLevel="1" x14ac:dyDescent="0.25">
      <c r="A359" s="27" t="s">
        <v>919</v>
      </c>
      <c r="B359" s="57" t="s">
        <v>99</v>
      </c>
      <c r="G359" s="27"/>
    </row>
    <row r="360" spans="1:7" hidden="1" outlineLevel="1" x14ac:dyDescent="0.25">
      <c r="A360" s="27" t="s">
        <v>920</v>
      </c>
      <c r="B360" s="57" t="s">
        <v>99</v>
      </c>
      <c r="G360" s="27"/>
    </row>
    <row r="361" spans="1:7" hidden="1" outlineLevel="1" x14ac:dyDescent="0.25">
      <c r="A361" s="27" t="s">
        <v>921</v>
      </c>
      <c r="B361" s="57" t="s">
        <v>99</v>
      </c>
      <c r="G361" s="27"/>
    </row>
    <row r="362" spans="1:7" hidden="1" outlineLevel="1" x14ac:dyDescent="0.25">
      <c r="A362" s="27" t="s">
        <v>922</v>
      </c>
      <c r="B362" s="57" t="s">
        <v>99</v>
      </c>
      <c r="G362" s="27"/>
    </row>
    <row r="363" spans="1:7" hidden="1" outlineLevel="1" x14ac:dyDescent="0.25">
      <c r="A363" s="27" t="s">
        <v>923</v>
      </c>
      <c r="B363" s="57" t="s">
        <v>99</v>
      </c>
    </row>
    <row r="364" spans="1:7" hidden="1" outlineLevel="1" x14ac:dyDescent="0.25">
      <c r="A364" s="27" t="s">
        <v>924</v>
      </c>
      <c r="B364" s="57" t="s">
        <v>99</v>
      </c>
    </row>
    <row r="365" spans="1:7" hidden="1" outlineLevel="1" x14ac:dyDescent="0.25">
      <c r="A365" s="27" t="s">
        <v>925</v>
      </c>
      <c r="B365" s="57" t="s">
        <v>99</v>
      </c>
    </row>
    <row r="366" spans="1:7" hidden="1" outlineLevel="1" x14ac:dyDescent="0.25">
      <c r="A366" s="27" t="s">
        <v>926</v>
      </c>
      <c r="B366" s="57" t="s">
        <v>99</v>
      </c>
    </row>
    <row r="367" spans="1:7" hidden="1" outlineLevel="1" x14ac:dyDescent="0.25">
      <c r="A367" s="27" t="s">
        <v>927</v>
      </c>
      <c r="B367" s="57" t="s">
        <v>99</v>
      </c>
    </row>
    <row r="368" spans="1:7" hidden="1" outlineLevel="1" x14ac:dyDescent="0.25">
      <c r="A368" s="27" t="s">
        <v>928</v>
      </c>
      <c r="B368" s="57" t="s">
        <v>99</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3" ht="31.5" x14ac:dyDescent="0.25">
      <c r="A1" s="24" t="s">
        <v>929</v>
      </c>
      <c r="B1" s="24"/>
      <c r="C1" s="25"/>
    </row>
    <row r="2" spans="1:3" x14ac:dyDescent="0.25">
      <c r="B2" s="25"/>
      <c r="C2" s="25"/>
    </row>
    <row r="3" spans="1:3" x14ac:dyDescent="0.25">
      <c r="A3" s="86" t="s">
        <v>930</v>
      </c>
      <c r="B3" s="87"/>
      <c r="C3" s="25"/>
    </row>
    <row r="4" spans="1:3" x14ac:dyDescent="0.25">
      <c r="C4" s="25"/>
    </row>
    <row r="5" spans="1:3" ht="37.5" x14ac:dyDescent="0.25">
      <c r="A5" s="38" t="s">
        <v>30</v>
      </c>
      <c r="B5" s="38" t="s">
        <v>931</v>
      </c>
      <c r="C5" s="88" t="s">
        <v>932</v>
      </c>
    </row>
    <row r="6" spans="1:3" x14ac:dyDescent="0.25">
      <c r="A6" s="1" t="s">
        <v>933</v>
      </c>
      <c r="B6" s="41" t="s">
        <v>934</v>
      </c>
      <c r="C6" s="27" t="s">
        <v>1402</v>
      </c>
    </row>
    <row r="7" spans="1:3" ht="30" x14ac:dyDescent="0.25">
      <c r="A7" s="1" t="s">
        <v>935</v>
      </c>
      <c r="B7" s="41" t="s">
        <v>936</v>
      </c>
      <c r="C7" s="27" t="s">
        <v>1394</v>
      </c>
    </row>
    <row r="8" spans="1:3" ht="45" x14ac:dyDescent="0.25">
      <c r="A8" s="1" t="s">
        <v>937</v>
      </c>
      <c r="B8" s="41" t="s">
        <v>938</v>
      </c>
      <c r="C8" s="27" t="s">
        <v>1386</v>
      </c>
    </row>
    <row r="9" spans="1:3" ht="30" x14ac:dyDescent="0.25">
      <c r="A9" s="1" t="s">
        <v>939</v>
      </c>
      <c r="B9" s="41" t="s">
        <v>940</v>
      </c>
      <c r="C9" s="27" t="s">
        <v>1387</v>
      </c>
    </row>
    <row r="10" spans="1:3" ht="44.25" customHeight="1" x14ac:dyDescent="0.25">
      <c r="A10" s="1" t="s">
        <v>941</v>
      </c>
      <c r="B10" s="417" t="s">
        <v>1396</v>
      </c>
      <c r="C10" s="27" t="s">
        <v>1391</v>
      </c>
    </row>
    <row r="11" spans="1:3" ht="105" x14ac:dyDescent="0.25">
      <c r="A11" s="1" t="s">
        <v>942</v>
      </c>
      <c r="B11" s="417" t="s">
        <v>1397</v>
      </c>
      <c r="C11" s="27" t="s">
        <v>1401</v>
      </c>
    </row>
    <row r="12" spans="1:3" x14ac:dyDescent="0.25">
      <c r="A12" s="1" t="s">
        <v>943</v>
      </c>
      <c r="B12" s="41" t="s">
        <v>944</v>
      </c>
      <c r="C12" s="27" t="s">
        <v>1388</v>
      </c>
    </row>
    <row r="13" spans="1:3" ht="78" customHeight="1" x14ac:dyDescent="0.25">
      <c r="A13" s="1" t="s">
        <v>945</v>
      </c>
      <c r="B13" s="41" t="s">
        <v>946</v>
      </c>
      <c r="C13" s="27" t="s">
        <v>1389</v>
      </c>
    </row>
    <row r="14" spans="1:3" ht="60" x14ac:dyDescent="0.25">
      <c r="A14" s="1" t="s">
        <v>947</v>
      </c>
      <c r="B14" s="41" t="s">
        <v>948</v>
      </c>
      <c r="C14" s="27" t="s">
        <v>1398</v>
      </c>
    </row>
    <row r="15" spans="1:3" x14ac:dyDescent="0.25">
      <c r="A15" s="1" t="s">
        <v>949</v>
      </c>
      <c r="B15" s="41" t="s">
        <v>950</v>
      </c>
      <c r="C15" s="27" t="s">
        <v>1399</v>
      </c>
    </row>
    <row r="16" spans="1:3" ht="44.25" customHeight="1" x14ac:dyDescent="0.25">
      <c r="A16" s="1" t="s">
        <v>951</v>
      </c>
      <c r="B16" s="45" t="s">
        <v>952</v>
      </c>
      <c r="C16" s="27" t="s">
        <v>1416</v>
      </c>
    </row>
    <row r="17" spans="1:3" ht="105" x14ac:dyDescent="0.25">
      <c r="A17" s="1" t="s">
        <v>953</v>
      </c>
      <c r="B17" s="45" t="s">
        <v>954</v>
      </c>
      <c r="C17" s="27" t="s">
        <v>1400</v>
      </c>
    </row>
    <row r="18" spans="1:3" x14ac:dyDescent="0.25">
      <c r="A18" s="1" t="s">
        <v>955</v>
      </c>
      <c r="B18" s="45" t="s">
        <v>956</v>
      </c>
      <c r="C18" s="27" t="s">
        <v>1403</v>
      </c>
    </row>
    <row r="19" spans="1:3" outlineLevel="1" x14ac:dyDescent="0.25">
      <c r="A19" s="1" t="s">
        <v>957</v>
      </c>
      <c r="B19" s="45" t="s">
        <v>958</v>
      </c>
      <c r="C19" s="27" t="s">
        <v>1404</v>
      </c>
    </row>
    <row r="20" spans="1:3" ht="60" outlineLevel="1" x14ac:dyDescent="0.25">
      <c r="A20" s="1" t="s">
        <v>959</v>
      </c>
      <c r="B20" s="84" t="s">
        <v>1392</v>
      </c>
      <c r="C20" s="27" t="s">
        <v>1405</v>
      </c>
    </row>
    <row r="21" spans="1:3" outlineLevel="1" x14ac:dyDescent="0.25">
      <c r="A21" s="1" t="s">
        <v>960</v>
      </c>
      <c r="B21" s="84" t="s">
        <v>1393</v>
      </c>
      <c r="C21" s="27" t="s">
        <v>1419</v>
      </c>
    </row>
    <row r="22" spans="1:3" outlineLevel="1" x14ac:dyDescent="0.25">
      <c r="A22" s="1" t="s">
        <v>961</v>
      </c>
      <c r="B22" s="84"/>
      <c r="C22" s="27"/>
    </row>
    <row r="23" spans="1:3" outlineLevel="1" x14ac:dyDescent="0.25">
      <c r="A23" s="1" t="s">
        <v>962</v>
      </c>
      <c r="B23" s="84"/>
      <c r="C23" s="27"/>
    </row>
    <row r="24" spans="1:3" ht="18.75" x14ac:dyDescent="0.25">
      <c r="A24" s="38"/>
      <c r="B24" s="38" t="s">
        <v>963</v>
      </c>
      <c r="C24" s="88" t="s">
        <v>964</v>
      </c>
    </row>
    <row r="25" spans="1:3" x14ac:dyDescent="0.25">
      <c r="A25" s="1" t="s">
        <v>965</v>
      </c>
      <c r="B25" s="45" t="s">
        <v>966</v>
      </c>
      <c r="C25" s="27" t="s">
        <v>967</v>
      </c>
    </row>
    <row r="26" spans="1:3" x14ac:dyDescent="0.25">
      <c r="A26" s="1" t="s">
        <v>968</v>
      </c>
      <c r="B26" s="45" t="s">
        <v>969</v>
      </c>
      <c r="C26" s="27" t="s">
        <v>970</v>
      </c>
    </row>
    <row r="27" spans="1:3" x14ac:dyDescent="0.25">
      <c r="A27" s="1" t="s">
        <v>971</v>
      </c>
      <c r="B27" s="45" t="s">
        <v>972</v>
      </c>
      <c r="C27" s="27" t="s">
        <v>973</v>
      </c>
    </row>
    <row r="28" spans="1:3" outlineLevel="1" x14ac:dyDescent="0.25">
      <c r="A28" s="1" t="s">
        <v>965</v>
      </c>
      <c r="B28" s="44"/>
      <c r="C28" s="27"/>
    </row>
    <row r="29" spans="1:3" outlineLevel="1" x14ac:dyDescent="0.25">
      <c r="A29" s="1" t="s">
        <v>974</v>
      </c>
      <c r="B29" s="44"/>
      <c r="C29" s="27"/>
    </row>
    <row r="30" spans="1:3" outlineLevel="1" x14ac:dyDescent="0.25">
      <c r="A30" s="1" t="s">
        <v>975</v>
      </c>
      <c r="B30" s="45"/>
      <c r="C30" s="27"/>
    </row>
    <row r="31" spans="1:3" ht="18.75" x14ac:dyDescent="0.25">
      <c r="A31" s="38"/>
      <c r="B31" s="38" t="s">
        <v>976</v>
      </c>
      <c r="C31" s="88" t="s">
        <v>932</v>
      </c>
    </row>
    <row r="32" spans="1:3" ht="195" customHeight="1" x14ac:dyDescent="0.25">
      <c r="A32" s="1" t="s">
        <v>977</v>
      </c>
      <c r="B32" s="416" t="s">
        <v>1196</v>
      </c>
      <c r="C32" s="27" t="s">
        <v>1414</v>
      </c>
    </row>
    <row r="33" spans="1:3" ht="180" x14ac:dyDescent="0.25">
      <c r="A33" s="1" t="s">
        <v>978</v>
      </c>
      <c r="B33" s="416" t="s">
        <v>1390</v>
      </c>
      <c r="C33" s="27" t="s">
        <v>1417</v>
      </c>
    </row>
    <row r="34" spans="1:3" x14ac:dyDescent="0.25">
      <c r="A34" s="1" t="s">
        <v>979</v>
      </c>
      <c r="B34" s="44"/>
    </row>
    <row r="35" spans="1:3" x14ac:dyDescent="0.25">
      <c r="A35" s="1" t="s">
        <v>980</v>
      </c>
      <c r="B35" s="44"/>
    </row>
    <row r="36" spans="1:3" x14ac:dyDescent="0.25">
      <c r="A36" s="1" t="s">
        <v>981</v>
      </c>
      <c r="B36" s="44"/>
    </row>
    <row r="37" spans="1:3" x14ac:dyDescent="0.25">
      <c r="A37" s="1" t="s">
        <v>982</v>
      </c>
      <c r="B37" s="44"/>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4" t="s">
        <v>983</v>
      </c>
    </row>
    <row r="3" spans="1:1" x14ac:dyDescent="0.25">
      <c r="A3" s="91"/>
    </row>
    <row r="4" spans="1:1" ht="34.5" x14ac:dyDescent="0.25">
      <c r="A4" s="92" t="s">
        <v>984</v>
      </c>
    </row>
    <row r="5" spans="1:1" ht="34.5" x14ac:dyDescent="0.25">
      <c r="A5" s="92" t="s">
        <v>985</v>
      </c>
    </row>
    <row r="6" spans="1:1" ht="34.5" x14ac:dyDescent="0.25">
      <c r="A6" s="92" t="s">
        <v>986</v>
      </c>
    </row>
    <row r="7" spans="1:1" ht="17.25" x14ac:dyDescent="0.25">
      <c r="A7" s="92"/>
    </row>
    <row r="8" spans="1:1" ht="18.75" x14ac:dyDescent="0.25">
      <c r="A8" s="93" t="s">
        <v>987</v>
      </c>
    </row>
    <row r="9" spans="1:1" ht="34.5" x14ac:dyDescent="0.3">
      <c r="A9" s="102" t="s">
        <v>1150</v>
      </c>
    </row>
    <row r="10" spans="1:1" ht="69" x14ac:dyDescent="0.25">
      <c r="A10" s="95" t="s">
        <v>988</v>
      </c>
    </row>
    <row r="11" spans="1:1" ht="34.5" x14ac:dyDescent="0.25">
      <c r="A11" s="95" t="s">
        <v>989</v>
      </c>
    </row>
    <row r="12" spans="1:1" ht="17.25" x14ac:dyDescent="0.25">
      <c r="A12" s="95" t="s">
        <v>990</v>
      </c>
    </row>
    <row r="13" spans="1:1" ht="17.25" x14ac:dyDescent="0.25">
      <c r="A13" s="95" t="s">
        <v>991</v>
      </c>
    </row>
    <row r="14" spans="1:1" ht="34.5" x14ac:dyDescent="0.25">
      <c r="A14" s="95" t="s">
        <v>992</v>
      </c>
    </row>
    <row r="15" spans="1:1" ht="17.25" x14ac:dyDescent="0.25">
      <c r="A15" s="95"/>
    </row>
    <row r="16" spans="1:1" ht="18.75" x14ac:dyDescent="0.25">
      <c r="A16" s="93" t="s">
        <v>993</v>
      </c>
    </row>
    <row r="17" spans="1:1" ht="17.25" x14ac:dyDescent="0.25">
      <c r="A17" s="96" t="s">
        <v>994</v>
      </c>
    </row>
    <row r="18" spans="1:1" ht="34.5" x14ac:dyDescent="0.25">
      <c r="A18" s="97" t="s">
        <v>995</v>
      </c>
    </row>
    <row r="19" spans="1:1" ht="34.5" x14ac:dyDescent="0.25">
      <c r="A19" s="97" t="s">
        <v>996</v>
      </c>
    </row>
    <row r="20" spans="1:1" ht="51.75" x14ac:dyDescent="0.25">
      <c r="A20" s="97" t="s">
        <v>997</v>
      </c>
    </row>
    <row r="21" spans="1:1" ht="86.25" x14ac:dyDescent="0.25">
      <c r="A21" s="97" t="s">
        <v>998</v>
      </c>
    </row>
    <row r="22" spans="1:1" ht="51.75" x14ac:dyDescent="0.25">
      <c r="A22" s="97" t="s">
        <v>999</v>
      </c>
    </row>
    <row r="23" spans="1:1" ht="34.5" x14ac:dyDescent="0.25">
      <c r="A23" s="97" t="s">
        <v>1000</v>
      </c>
    </row>
    <row r="24" spans="1:1" ht="17.25" x14ac:dyDescent="0.25">
      <c r="A24" s="97" t="s">
        <v>1001</v>
      </c>
    </row>
    <row r="25" spans="1:1" ht="17.25" x14ac:dyDescent="0.25">
      <c r="A25" s="96" t="s">
        <v>1002</v>
      </c>
    </row>
    <row r="26" spans="1:1" ht="51.75" x14ac:dyDescent="0.3">
      <c r="A26" s="98" t="s">
        <v>1003</v>
      </c>
    </row>
    <row r="27" spans="1:1" ht="17.25" x14ac:dyDescent="0.3">
      <c r="A27" s="98" t="s">
        <v>1004</v>
      </c>
    </row>
    <row r="28" spans="1:1" ht="17.25" x14ac:dyDescent="0.25">
      <c r="A28" s="96" t="s">
        <v>1005</v>
      </c>
    </row>
    <row r="29" spans="1:1" ht="34.5" x14ac:dyDescent="0.25">
      <c r="A29" s="97" t="s">
        <v>1006</v>
      </c>
    </row>
    <row r="30" spans="1:1" ht="34.5" x14ac:dyDescent="0.25">
      <c r="A30" s="97" t="s">
        <v>1007</v>
      </c>
    </row>
    <row r="31" spans="1:1" ht="34.5" x14ac:dyDescent="0.25">
      <c r="A31" s="97" t="s">
        <v>1008</v>
      </c>
    </row>
    <row r="32" spans="1:1" ht="34.5" x14ac:dyDescent="0.25">
      <c r="A32" s="97" t="s">
        <v>1009</v>
      </c>
    </row>
    <row r="33" spans="1:1" ht="17.25" x14ac:dyDescent="0.25">
      <c r="A33" s="97"/>
    </row>
    <row r="34" spans="1:1" ht="18.75" x14ac:dyDescent="0.25">
      <c r="A34" s="93" t="s">
        <v>1010</v>
      </c>
    </row>
    <row r="35" spans="1:1" ht="17.25" x14ac:dyDescent="0.25">
      <c r="A35" s="96" t="s">
        <v>1011</v>
      </c>
    </row>
    <row r="36" spans="1:1" ht="34.5" x14ac:dyDescent="0.25">
      <c r="A36" s="97" t="s">
        <v>1012</v>
      </c>
    </row>
    <row r="37" spans="1:1" ht="34.5" x14ac:dyDescent="0.25">
      <c r="A37" s="97" t="s">
        <v>1013</v>
      </c>
    </row>
    <row r="38" spans="1:1" ht="34.5" x14ac:dyDescent="0.25">
      <c r="A38" s="97" t="s">
        <v>1014</v>
      </c>
    </row>
    <row r="39" spans="1:1" ht="17.25" x14ac:dyDescent="0.25">
      <c r="A39" s="97" t="s">
        <v>1015</v>
      </c>
    </row>
    <row r="40" spans="1:1" ht="34.5" x14ac:dyDescent="0.25">
      <c r="A40" s="97" t="s">
        <v>1016</v>
      </c>
    </row>
    <row r="41" spans="1:1" ht="17.25" x14ac:dyDescent="0.25">
      <c r="A41" s="96" t="s">
        <v>1017</v>
      </c>
    </row>
    <row r="42" spans="1:1" ht="17.25" x14ac:dyDescent="0.25">
      <c r="A42" s="97" t="s">
        <v>1018</v>
      </c>
    </row>
    <row r="43" spans="1:1" ht="17.25" x14ac:dyDescent="0.3">
      <c r="A43" s="98" t="s">
        <v>1019</v>
      </c>
    </row>
    <row r="44" spans="1:1" ht="17.25" x14ac:dyDescent="0.25">
      <c r="A44" s="96" t="s">
        <v>1020</v>
      </c>
    </row>
    <row r="45" spans="1:1" ht="34.5" x14ac:dyDescent="0.3">
      <c r="A45" s="98" t="s">
        <v>1021</v>
      </c>
    </row>
    <row r="46" spans="1:1" ht="34.5" x14ac:dyDescent="0.25">
      <c r="A46" s="97" t="s">
        <v>1022</v>
      </c>
    </row>
    <row r="47" spans="1:1" ht="34.5" x14ac:dyDescent="0.25">
      <c r="A47" s="97" t="s">
        <v>1023</v>
      </c>
    </row>
    <row r="48" spans="1:1" ht="17.25" x14ac:dyDescent="0.25">
      <c r="A48" s="97" t="s">
        <v>1024</v>
      </c>
    </row>
    <row r="49" spans="1:1" ht="17.25" x14ac:dyDescent="0.3">
      <c r="A49" s="98" t="s">
        <v>1025</v>
      </c>
    </row>
    <row r="50" spans="1:1" ht="17.25" x14ac:dyDescent="0.25">
      <c r="A50" s="96" t="s">
        <v>1026</v>
      </c>
    </row>
    <row r="51" spans="1:1" ht="34.5" x14ac:dyDescent="0.3">
      <c r="A51" s="98" t="s">
        <v>1027</v>
      </c>
    </row>
    <row r="52" spans="1:1" ht="17.25" x14ac:dyDescent="0.25">
      <c r="A52" s="97" t="s">
        <v>1028</v>
      </c>
    </row>
    <row r="53" spans="1:1" ht="34.5" x14ac:dyDescent="0.3">
      <c r="A53" s="98" t="s">
        <v>1029</v>
      </c>
    </row>
    <row r="54" spans="1:1" ht="17.25" x14ac:dyDescent="0.25">
      <c r="A54" s="96" t="s">
        <v>1030</v>
      </c>
    </row>
    <row r="55" spans="1:1" ht="17.25" x14ac:dyDescent="0.3">
      <c r="A55" s="98" t="s">
        <v>1031</v>
      </c>
    </row>
    <row r="56" spans="1:1" ht="34.5" x14ac:dyDescent="0.25">
      <c r="A56" s="97" t="s">
        <v>1032</v>
      </c>
    </row>
    <row r="57" spans="1:1" ht="17.25" x14ac:dyDescent="0.25">
      <c r="A57" s="97" t="s">
        <v>1033</v>
      </c>
    </row>
    <row r="58" spans="1:1" ht="17.25" x14ac:dyDescent="0.25">
      <c r="A58" s="97" t="s">
        <v>1034</v>
      </c>
    </row>
    <row r="59" spans="1:1" ht="17.25" x14ac:dyDescent="0.25">
      <c r="A59" s="96" t="s">
        <v>1035</v>
      </c>
    </row>
    <row r="60" spans="1:1" ht="34.5" x14ac:dyDescent="0.25">
      <c r="A60" s="97" t="s">
        <v>1036</v>
      </c>
    </row>
    <row r="61" spans="1:1" ht="17.25" x14ac:dyDescent="0.25">
      <c r="A61" s="99"/>
    </row>
    <row r="62" spans="1:1" ht="18.75" x14ac:dyDescent="0.25">
      <c r="A62" s="93" t="s">
        <v>1037</v>
      </c>
    </row>
    <row r="63" spans="1:1" ht="17.25" x14ac:dyDescent="0.25">
      <c r="A63" s="96" t="s">
        <v>1038</v>
      </c>
    </row>
    <row r="64" spans="1:1" ht="34.5" x14ac:dyDescent="0.25">
      <c r="A64" s="97" t="s">
        <v>1039</v>
      </c>
    </row>
    <row r="65" spans="1:1" ht="17.25" x14ac:dyDescent="0.25">
      <c r="A65" s="97" t="s">
        <v>1040</v>
      </c>
    </row>
    <row r="66" spans="1:1" ht="34.5" x14ac:dyDescent="0.25">
      <c r="A66" s="95" t="s">
        <v>1041</v>
      </c>
    </row>
    <row r="67" spans="1:1" ht="34.5" x14ac:dyDescent="0.25">
      <c r="A67" s="95" t="s">
        <v>1042</v>
      </c>
    </row>
    <row r="68" spans="1:1" ht="34.5" x14ac:dyDescent="0.25">
      <c r="A68" s="95" t="s">
        <v>1043</v>
      </c>
    </row>
    <row r="69" spans="1:1" ht="17.25" x14ac:dyDescent="0.25">
      <c r="A69" s="100" t="s">
        <v>1044</v>
      </c>
    </row>
    <row r="70" spans="1:1" ht="51.75" x14ac:dyDescent="0.25">
      <c r="A70" s="95" t="s">
        <v>1045</v>
      </c>
    </row>
    <row r="71" spans="1:1" ht="17.25" x14ac:dyDescent="0.25">
      <c r="A71" s="95" t="s">
        <v>1046</v>
      </c>
    </row>
    <row r="72" spans="1:1" ht="17.25" x14ac:dyDescent="0.25">
      <c r="A72" s="100" t="s">
        <v>1047</v>
      </c>
    </row>
    <row r="73" spans="1:1" ht="17.25" x14ac:dyDescent="0.25">
      <c r="A73" s="95" t="s">
        <v>1048</v>
      </c>
    </row>
    <row r="74" spans="1:1" ht="17.25" x14ac:dyDescent="0.25">
      <c r="A74" s="100" t="s">
        <v>1049</v>
      </c>
    </row>
    <row r="75" spans="1:1" ht="34.5" x14ac:dyDescent="0.25">
      <c r="A75" s="95" t="s">
        <v>1050</v>
      </c>
    </row>
    <row r="76" spans="1:1" ht="17.25" x14ac:dyDescent="0.25">
      <c r="A76" s="95" t="s">
        <v>1051</v>
      </c>
    </row>
    <row r="77" spans="1:1" ht="51.75" x14ac:dyDescent="0.25">
      <c r="A77" s="95" t="s">
        <v>1052</v>
      </c>
    </row>
    <row r="78" spans="1:1" ht="17.25" x14ac:dyDescent="0.25">
      <c r="A78" s="100" t="s">
        <v>1053</v>
      </c>
    </row>
    <row r="79" spans="1:1" ht="17.25" x14ac:dyDescent="0.3">
      <c r="A79" s="94" t="s">
        <v>1054</v>
      </c>
    </row>
    <row r="80" spans="1:1" ht="17.25" x14ac:dyDescent="0.25">
      <c r="A80" s="100" t="s">
        <v>1055</v>
      </c>
    </row>
    <row r="81" spans="1:1" ht="34.5" x14ac:dyDescent="0.25">
      <c r="A81" s="95" t="s">
        <v>1056</v>
      </c>
    </row>
    <row r="82" spans="1:1" ht="34.5" x14ac:dyDescent="0.25">
      <c r="A82" s="95" t="s">
        <v>1057</v>
      </c>
    </row>
    <row r="83" spans="1:1" ht="34.5" x14ac:dyDescent="0.25">
      <c r="A83" s="95" t="s">
        <v>1058</v>
      </c>
    </row>
    <row r="84" spans="1:1" ht="34.5" x14ac:dyDescent="0.25">
      <c r="A84" s="95" t="s">
        <v>1059</v>
      </c>
    </row>
    <row r="85" spans="1:1" ht="34.5" x14ac:dyDescent="0.25">
      <c r="A85" s="95" t="s">
        <v>1060</v>
      </c>
    </row>
    <row r="86" spans="1:1" ht="17.25" x14ac:dyDescent="0.25">
      <c r="A86" s="100" t="s">
        <v>1061</v>
      </c>
    </row>
    <row r="87" spans="1:1" ht="17.25" x14ac:dyDescent="0.25">
      <c r="A87" s="95" t="s">
        <v>1062</v>
      </c>
    </row>
    <row r="88" spans="1:1" ht="34.5" x14ac:dyDescent="0.25">
      <c r="A88" s="95" t="s">
        <v>1063</v>
      </c>
    </row>
    <row r="89" spans="1:1" ht="17.25" x14ac:dyDescent="0.25">
      <c r="A89" s="100" t="s">
        <v>1064</v>
      </c>
    </row>
    <row r="90" spans="1:1" ht="34.5" x14ac:dyDescent="0.25">
      <c r="A90" s="95" t="s">
        <v>1065</v>
      </c>
    </row>
    <row r="91" spans="1:1" ht="17.25" x14ac:dyDescent="0.25">
      <c r="A91" s="100" t="s">
        <v>1066</v>
      </c>
    </row>
    <row r="92" spans="1:1" ht="17.25" x14ac:dyDescent="0.3">
      <c r="A92" s="94" t="s">
        <v>1067</v>
      </c>
    </row>
    <row r="93" spans="1:1" ht="17.25" x14ac:dyDescent="0.25">
      <c r="A93" s="95" t="s">
        <v>1068</v>
      </c>
    </row>
    <row r="94" spans="1:1" ht="17.25" x14ac:dyDescent="0.25">
      <c r="A94" s="95"/>
    </row>
    <row r="95" spans="1:1" ht="18.75" x14ac:dyDescent="0.25">
      <c r="A95" s="93" t="s">
        <v>1069</v>
      </c>
    </row>
    <row r="96" spans="1:1" ht="34.5" x14ac:dyDescent="0.3">
      <c r="A96" s="94" t="s">
        <v>1070</v>
      </c>
    </row>
    <row r="97" spans="1:1" ht="17.25" x14ac:dyDescent="0.3">
      <c r="A97" s="94" t="s">
        <v>1071</v>
      </c>
    </row>
    <row r="98" spans="1:1" ht="17.25" x14ac:dyDescent="0.25">
      <c r="A98" s="100" t="s">
        <v>1072</v>
      </c>
    </row>
    <row r="99" spans="1:1" ht="17.25" x14ac:dyDescent="0.25">
      <c r="A99" s="92" t="s">
        <v>1073</v>
      </c>
    </row>
    <row r="100" spans="1:1" ht="17.25" x14ac:dyDescent="0.25">
      <c r="A100" s="95" t="s">
        <v>1074</v>
      </c>
    </row>
    <row r="101" spans="1:1" ht="17.25" x14ac:dyDescent="0.25">
      <c r="A101" s="95" t="s">
        <v>1075</v>
      </c>
    </row>
    <row r="102" spans="1:1" ht="17.25" x14ac:dyDescent="0.25">
      <c r="A102" s="95" t="s">
        <v>1076</v>
      </c>
    </row>
    <row r="103" spans="1:1" ht="17.25" x14ac:dyDescent="0.25">
      <c r="A103" s="95" t="s">
        <v>1077</v>
      </c>
    </row>
    <row r="104" spans="1:1" ht="34.5" x14ac:dyDescent="0.25">
      <c r="A104" s="95" t="s">
        <v>1078</v>
      </c>
    </row>
    <row r="105" spans="1:1" ht="17.25" x14ac:dyDescent="0.25">
      <c r="A105" s="92" t="s">
        <v>1079</v>
      </c>
    </row>
    <row r="106" spans="1:1" ht="17.25" x14ac:dyDescent="0.25">
      <c r="A106" s="95" t="s">
        <v>1080</v>
      </c>
    </row>
    <row r="107" spans="1:1" ht="17.25" x14ac:dyDescent="0.25">
      <c r="A107" s="95" t="s">
        <v>1081</v>
      </c>
    </row>
    <row r="108" spans="1:1" ht="17.25" x14ac:dyDescent="0.25">
      <c r="A108" s="95" t="s">
        <v>1082</v>
      </c>
    </row>
    <row r="109" spans="1:1" ht="17.25" x14ac:dyDescent="0.25">
      <c r="A109" s="95" t="s">
        <v>1083</v>
      </c>
    </row>
    <row r="110" spans="1:1" ht="17.25" x14ac:dyDescent="0.25">
      <c r="A110" s="95" t="s">
        <v>1084</v>
      </c>
    </row>
    <row r="111" spans="1:1" ht="17.25" x14ac:dyDescent="0.25">
      <c r="A111" s="95" t="s">
        <v>1085</v>
      </c>
    </row>
    <row r="112" spans="1:1" ht="17.25" x14ac:dyDescent="0.25">
      <c r="A112" s="100" t="s">
        <v>1086</v>
      </c>
    </row>
    <row r="113" spans="1:1" ht="17.25" x14ac:dyDescent="0.25">
      <c r="A113" s="95" t="s">
        <v>1087</v>
      </c>
    </row>
    <row r="114" spans="1:1" ht="17.25" x14ac:dyDescent="0.25">
      <c r="A114" s="92" t="s">
        <v>1088</v>
      </c>
    </row>
    <row r="115" spans="1:1" ht="17.25" x14ac:dyDescent="0.25">
      <c r="A115" s="95" t="s">
        <v>1089</v>
      </c>
    </row>
    <row r="116" spans="1:1" ht="17.25" x14ac:dyDescent="0.25">
      <c r="A116" s="95" t="s">
        <v>1090</v>
      </c>
    </row>
    <row r="117" spans="1:1" ht="17.25" x14ac:dyDescent="0.25">
      <c r="A117" s="92" t="s">
        <v>1091</v>
      </c>
    </row>
    <row r="118" spans="1:1" ht="17.25" x14ac:dyDescent="0.25">
      <c r="A118" s="95" t="s">
        <v>1092</v>
      </c>
    </row>
    <row r="119" spans="1:1" ht="17.25" x14ac:dyDescent="0.25">
      <c r="A119" s="95" t="s">
        <v>1093</v>
      </c>
    </row>
    <row r="120" spans="1:1" ht="17.25" x14ac:dyDescent="0.25">
      <c r="A120" s="95" t="s">
        <v>1094</v>
      </c>
    </row>
    <row r="121" spans="1:1" ht="17.25" x14ac:dyDescent="0.25">
      <c r="A121" s="100" t="s">
        <v>1095</v>
      </c>
    </row>
    <row r="122" spans="1:1" ht="17.25" x14ac:dyDescent="0.25">
      <c r="A122" s="92" t="s">
        <v>1096</v>
      </c>
    </row>
    <row r="123" spans="1:1" ht="17.25" x14ac:dyDescent="0.25">
      <c r="A123" s="92" t="s">
        <v>1097</v>
      </c>
    </row>
    <row r="124" spans="1:1" ht="17.25" x14ac:dyDescent="0.25">
      <c r="A124" s="95" t="s">
        <v>1098</v>
      </c>
    </row>
    <row r="125" spans="1:1" ht="17.25" x14ac:dyDescent="0.25">
      <c r="A125" s="95" t="s">
        <v>1099</v>
      </c>
    </row>
    <row r="126" spans="1:1" ht="17.25" x14ac:dyDescent="0.25">
      <c r="A126" s="95" t="s">
        <v>1100</v>
      </c>
    </row>
    <row r="127" spans="1:1" ht="17.25" x14ac:dyDescent="0.25">
      <c r="A127" s="95" t="s">
        <v>1101</v>
      </c>
    </row>
    <row r="128" spans="1:1" ht="17.25" x14ac:dyDescent="0.25">
      <c r="A128" s="95" t="s">
        <v>1102</v>
      </c>
    </row>
    <row r="129" spans="1:1" ht="17.25" x14ac:dyDescent="0.25">
      <c r="A129" s="100" t="s">
        <v>1103</v>
      </c>
    </row>
    <row r="130" spans="1:1" ht="34.5" x14ac:dyDescent="0.25">
      <c r="A130" s="95" t="s">
        <v>1104</v>
      </c>
    </row>
    <row r="131" spans="1:1" ht="69" x14ac:dyDescent="0.25">
      <c r="A131" s="95" t="s">
        <v>1105</v>
      </c>
    </row>
    <row r="132" spans="1:1" ht="34.5" x14ac:dyDescent="0.25">
      <c r="A132" s="95" t="s">
        <v>1106</v>
      </c>
    </row>
    <row r="133" spans="1:1" ht="17.25" x14ac:dyDescent="0.25">
      <c r="A133" s="100" t="s">
        <v>1107</v>
      </c>
    </row>
    <row r="134" spans="1:1" ht="34.5" x14ac:dyDescent="0.25">
      <c r="A134" s="92" t="s">
        <v>1108</v>
      </c>
    </row>
    <row r="135" spans="1:1" ht="17.25" x14ac:dyDescent="0.25">
      <c r="A135" s="92"/>
    </row>
    <row r="136" spans="1:1" ht="18.75" x14ac:dyDescent="0.25">
      <c r="A136" s="93" t="s">
        <v>1109</v>
      </c>
    </row>
    <row r="137" spans="1:1" ht="17.25" x14ac:dyDescent="0.25">
      <c r="A137" s="95" t="s">
        <v>1110</v>
      </c>
    </row>
    <row r="138" spans="1:1" ht="34.5" x14ac:dyDescent="0.25">
      <c r="A138" s="97" t="s">
        <v>1111</v>
      </c>
    </row>
    <row r="139" spans="1:1" ht="34.5" x14ac:dyDescent="0.25">
      <c r="A139" s="97" t="s">
        <v>1112</v>
      </c>
    </row>
    <row r="140" spans="1:1" ht="17.25" x14ac:dyDescent="0.25">
      <c r="A140" s="96" t="s">
        <v>1113</v>
      </c>
    </row>
    <row r="141" spans="1:1" ht="17.25" x14ac:dyDescent="0.25">
      <c r="A141" s="101" t="s">
        <v>1114</v>
      </c>
    </row>
    <row r="142" spans="1:1" ht="34.5" x14ac:dyDescent="0.3">
      <c r="A142" s="98" t="s">
        <v>1115</v>
      </c>
    </row>
    <row r="143" spans="1:1" ht="17.25" x14ac:dyDescent="0.25">
      <c r="A143" s="97" t="s">
        <v>1116</v>
      </c>
    </row>
    <row r="144" spans="1:1" ht="17.25" x14ac:dyDescent="0.25">
      <c r="A144" s="97" t="s">
        <v>1117</v>
      </c>
    </row>
    <row r="145" spans="1:1" ht="17.25" x14ac:dyDescent="0.25">
      <c r="A145" s="101" t="s">
        <v>1118</v>
      </c>
    </row>
    <row r="146" spans="1:1" ht="17.25" x14ac:dyDescent="0.25">
      <c r="A146" s="96" t="s">
        <v>1119</v>
      </c>
    </row>
    <row r="147" spans="1:1" ht="17.25" x14ac:dyDescent="0.25">
      <c r="A147" s="101" t="s">
        <v>1120</v>
      </c>
    </row>
    <row r="148" spans="1:1" ht="17.25" x14ac:dyDescent="0.25">
      <c r="A148" s="97" t="s">
        <v>1121</v>
      </c>
    </row>
    <row r="149" spans="1:1" ht="17.25" x14ac:dyDescent="0.25">
      <c r="A149" s="97" t="s">
        <v>1122</v>
      </c>
    </row>
    <row r="150" spans="1:1" ht="17.25" x14ac:dyDescent="0.25">
      <c r="A150" s="97" t="s">
        <v>1123</v>
      </c>
    </row>
    <row r="151" spans="1:1" ht="34.5" x14ac:dyDescent="0.25">
      <c r="A151" s="101" t="s">
        <v>1124</v>
      </c>
    </row>
    <row r="152" spans="1:1" ht="17.25" x14ac:dyDescent="0.25">
      <c r="A152" s="96" t="s">
        <v>1125</v>
      </c>
    </row>
    <row r="153" spans="1:1" ht="17.25" x14ac:dyDescent="0.25">
      <c r="A153" s="97" t="s">
        <v>1126</v>
      </c>
    </row>
    <row r="154" spans="1:1" ht="17.25" x14ac:dyDescent="0.25">
      <c r="A154" s="97" t="s">
        <v>1127</v>
      </c>
    </row>
    <row r="155" spans="1:1" ht="17.25" x14ac:dyDescent="0.25">
      <c r="A155" s="97" t="s">
        <v>1128</v>
      </c>
    </row>
    <row r="156" spans="1:1" ht="17.25" x14ac:dyDescent="0.25">
      <c r="A156" s="97" t="s">
        <v>1129</v>
      </c>
    </row>
    <row r="157" spans="1:1" ht="34.5" x14ac:dyDescent="0.25">
      <c r="A157" s="97" t="s">
        <v>1130</v>
      </c>
    </row>
    <row r="158" spans="1:1" ht="34.5" x14ac:dyDescent="0.25">
      <c r="A158" s="97" t="s">
        <v>1131</v>
      </c>
    </row>
    <row r="159" spans="1:1" ht="17.25" x14ac:dyDescent="0.25">
      <c r="A159" s="96" t="s">
        <v>1132</v>
      </c>
    </row>
    <row r="160" spans="1:1" ht="34.5" x14ac:dyDescent="0.25">
      <c r="A160" s="97" t="s">
        <v>1133</v>
      </c>
    </row>
    <row r="161" spans="1:1" ht="34.5" x14ac:dyDescent="0.25">
      <c r="A161" s="97" t="s">
        <v>1134</v>
      </c>
    </row>
    <row r="162" spans="1:1" ht="17.25" x14ac:dyDescent="0.25">
      <c r="A162" s="97" t="s">
        <v>1135</v>
      </c>
    </row>
    <row r="163" spans="1:1" ht="17.25" x14ac:dyDescent="0.25">
      <c r="A163" s="96" t="s">
        <v>1136</v>
      </c>
    </row>
    <row r="164" spans="1:1" ht="34.5" x14ac:dyDescent="0.3">
      <c r="A164" s="103" t="s">
        <v>1151</v>
      </c>
    </row>
    <row r="165" spans="1:1" ht="34.5" x14ac:dyDescent="0.25">
      <c r="A165" s="97" t="s">
        <v>1137</v>
      </c>
    </row>
    <row r="166" spans="1:1" ht="17.25" x14ac:dyDescent="0.25">
      <c r="A166" s="96" t="s">
        <v>1138</v>
      </c>
    </row>
    <row r="167" spans="1:1" ht="17.25" x14ac:dyDescent="0.25">
      <c r="A167" s="97" t="s">
        <v>1139</v>
      </c>
    </row>
    <row r="168" spans="1:1" ht="17.25" x14ac:dyDescent="0.25">
      <c r="A168" s="96" t="s">
        <v>1140</v>
      </c>
    </row>
    <row r="169" spans="1:1" ht="17.25" x14ac:dyDescent="0.3">
      <c r="A169" s="98" t="s">
        <v>1141</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J233"/>
  <sheetViews>
    <sheetView zoomScale="85" zoomScaleNormal="85" workbookViewId="0">
      <selection activeCell="E49" sqref="E49"/>
    </sheetView>
  </sheetViews>
  <sheetFormatPr defaultColWidth="8.28515625" defaultRowHeight="14.25" x14ac:dyDescent="0.2"/>
  <cols>
    <col min="1" max="1" width="61.140625" style="105" customWidth="1"/>
    <col min="2" max="3" width="21.7109375" style="105" customWidth="1"/>
    <col min="4" max="4" width="33.5703125" style="107" customWidth="1"/>
    <col min="5" max="5" width="21.7109375" style="107" customWidth="1"/>
    <col min="6" max="6" width="29.42578125" style="107" customWidth="1"/>
    <col min="7" max="7" width="21.7109375" style="108" customWidth="1"/>
    <col min="8" max="9" width="9.140625" style="108" customWidth="1"/>
    <col min="10" max="251" width="9.140625" style="107" customWidth="1"/>
    <col min="252" max="252" width="1.85546875" style="107" customWidth="1"/>
    <col min="253" max="16384" width="8.28515625" style="107"/>
  </cols>
  <sheetData>
    <row r="1" spans="1:9" ht="15" x14ac:dyDescent="0.25">
      <c r="B1" s="106" t="str">
        <f>'[1]Program Info'!B1</f>
        <v>Scotiabank Global Registered Covered Bond Program Monthly Investor Report</v>
      </c>
      <c r="C1" s="160"/>
      <c r="D1" s="105"/>
      <c r="H1" s="107"/>
      <c r="I1" s="107"/>
    </row>
    <row r="2" spans="1:9" ht="15" x14ac:dyDescent="0.25">
      <c r="B2" s="106" t="str">
        <f>'[1]Program Info'!B2</f>
        <v>Calculation Date:</v>
      </c>
      <c r="C2" s="109">
        <f>'[1]Program Info'!C2</f>
        <v>42947</v>
      </c>
      <c r="D2" s="105"/>
      <c r="H2" s="107"/>
      <c r="I2" s="107"/>
    </row>
    <row r="3" spans="1:9" ht="15" x14ac:dyDescent="0.25">
      <c r="B3" s="106" t="str">
        <f>'[1]Program Info'!B3</f>
        <v>Distribution Date:</v>
      </c>
      <c r="C3" s="109">
        <f>'[1]Program Info'!C3</f>
        <v>42962</v>
      </c>
      <c r="D3" s="105"/>
      <c r="H3" s="107"/>
      <c r="I3" s="107"/>
    </row>
    <row r="4" spans="1:9" ht="15" x14ac:dyDescent="0.25">
      <c r="A4" s="110"/>
      <c r="H4" s="107"/>
      <c r="I4" s="107"/>
    </row>
    <row r="5" spans="1:9" ht="15" customHeight="1" x14ac:dyDescent="0.2">
      <c r="A5" s="433" t="str">
        <f>'[1]Program Info'!A5</f>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
      <c r="B5" s="433"/>
      <c r="C5" s="433"/>
      <c r="D5" s="433"/>
      <c r="E5" s="433"/>
      <c r="F5" s="433"/>
      <c r="G5" s="433"/>
      <c r="H5" s="107"/>
      <c r="I5" s="107"/>
    </row>
    <row r="6" spans="1:9" x14ac:dyDescent="0.2">
      <c r="A6" s="433"/>
      <c r="B6" s="433"/>
      <c r="C6" s="433"/>
      <c r="D6" s="433"/>
      <c r="E6" s="433"/>
      <c r="F6" s="433"/>
      <c r="G6" s="433"/>
      <c r="H6" s="107"/>
      <c r="I6" s="107"/>
    </row>
    <row r="7" spans="1:9" x14ac:dyDescent="0.2">
      <c r="A7" s="433"/>
      <c r="B7" s="433"/>
      <c r="C7" s="433"/>
      <c r="D7" s="433"/>
      <c r="E7" s="433"/>
      <c r="F7" s="433"/>
      <c r="G7" s="433"/>
      <c r="H7" s="107"/>
      <c r="I7" s="107"/>
    </row>
    <row r="8" spans="1:9" ht="15" x14ac:dyDescent="0.25">
      <c r="A8" s="111"/>
      <c r="B8" s="111"/>
      <c r="C8" s="111"/>
      <c r="D8" s="111"/>
      <c r="E8" s="111"/>
      <c r="F8" s="111"/>
      <c r="G8" s="111"/>
      <c r="H8" s="107"/>
      <c r="I8" s="107"/>
    </row>
    <row r="9" spans="1:9" ht="15" customHeight="1" x14ac:dyDescent="0.2">
      <c r="A9" s="433" t="s">
        <v>1161</v>
      </c>
      <c r="B9" s="433"/>
      <c r="C9" s="433"/>
      <c r="D9" s="433"/>
      <c r="E9" s="433"/>
      <c r="F9" s="433"/>
      <c r="G9" s="433"/>
      <c r="H9" s="107"/>
      <c r="I9" s="107"/>
    </row>
    <row r="10" spans="1:9" x14ac:dyDescent="0.2">
      <c r="A10" s="433"/>
      <c r="B10" s="433"/>
      <c r="C10" s="433"/>
      <c r="D10" s="433"/>
      <c r="E10" s="433"/>
      <c r="F10" s="433"/>
      <c r="G10" s="433"/>
      <c r="H10" s="107"/>
      <c r="I10" s="107"/>
    </row>
    <row r="11" spans="1:9" ht="15" customHeight="1" x14ac:dyDescent="0.2">
      <c r="A11" s="433"/>
      <c r="B11" s="433"/>
      <c r="C11" s="433"/>
      <c r="D11" s="433"/>
      <c r="E11" s="433"/>
      <c r="F11" s="433"/>
      <c r="G11" s="433"/>
      <c r="H11" s="107"/>
      <c r="I11" s="107"/>
    </row>
    <row r="12" spans="1:9" ht="15.75" customHeight="1" x14ac:dyDescent="0.25">
      <c r="A12" s="111"/>
      <c r="B12" s="111"/>
      <c r="C12" s="111"/>
      <c r="D12" s="111"/>
      <c r="E12" s="111"/>
      <c r="F12" s="111"/>
      <c r="G12" s="111"/>
      <c r="H12" s="107"/>
      <c r="I12" s="107"/>
    </row>
    <row r="13" spans="1:9" ht="15.75" customHeight="1" x14ac:dyDescent="0.2">
      <c r="A13" s="433" t="s">
        <v>1162</v>
      </c>
      <c r="B13" s="433"/>
      <c r="C13" s="433"/>
      <c r="D13" s="433"/>
      <c r="E13" s="433"/>
      <c r="F13" s="433"/>
      <c r="G13" s="433"/>
      <c r="H13" s="107"/>
      <c r="I13" s="107"/>
    </row>
    <row r="14" spans="1:9" ht="15.75" customHeight="1" x14ac:dyDescent="0.2">
      <c r="A14" s="434"/>
      <c r="B14" s="433"/>
      <c r="C14" s="433"/>
      <c r="D14" s="433"/>
      <c r="E14" s="433"/>
      <c r="F14" s="433"/>
      <c r="G14" s="433"/>
      <c r="H14" s="107"/>
      <c r="I14" s="107"/>
    </row>
    <row r="15" spans="1:9" ht="24.75" customHeight="1" x14ac:dyDescent="0.2">
      <c r="A15" s="433"/>
      <c r="B15" s="433"/>
      <c r="C15" s="433"/>
      <c r="D15" s="433"/>
      <c r="E15" s="433"/>
      <c r="F15" s="433"/>
      <c r="G15" s="433"/>
      <c r="H15" s="107"/>
      <c r="I15" s="107"/>
    </row>
    <row r="16" spans="1:9" ht="15" x14ac:dyDescent="0.25">
      <c r="A16" s="112"/>
      <c r="B16" s="112"/>
      <c r="C16" s="112"/>
      <c r="D16" s="112"/>
      <c r="E16" s="112"/>
      <c r="F16" s="112"/>
      <c r="G16" s="112"/>
      <c r="H16" s="107"/>
      <c r="I16" s="107"/>
    </row>
    <row r="17" spans="1:10" ht="15" customHeight="1" x14ac:dyDescent="0.2">
      <c r="A17" s="435" t="s">
        <v>1163</v>
      </c>
      <c r="B17" s="435"/>
      <c r="C17" s="435"/>
      <c r="D17" s="435"/>
      <c r="E17" s="435"/>
      <c r="F17" s="435"/>
      <c r="G17" s="435"/>
    </row>
    <row r="18" spans="1:10" ht="12.75" customHeight="1" x14ac:dyDescent="0.2">
      <c r="A18" s="435"/>
      <c r="B18" s="435"/>
      <c r="C18" s="435"/>
      <c r="D18" s="435"/>
      <c r="E18" s="435"/>
      <c r="F18" s="435"/>
      <c r="G18" s="435"/>
    </row>
    <row r="19" spans="1:10" ht="12.75" customHeight="1" x14ac:dyDescent="0.2">
      <c r="A19" s="435"/>
      <c r="B19" s="435"/>
      <c r="C19" s="435"/>
      <c r="D19" s="435"/>
      <c r="E19" s="435"/>
      <c r="F19" s="435"/>
      <c r="G19" s="435"/>
    </row>
    <row r="20" spans="1:10" ht="12.75" customHeight="1" x14ac:dyDescent="0.2">
      <c r="A20" s="113"/>
      <c r="B20" s="113"/>
      <c r="C20" s="113"/>
      <c r="D20" s="113"/>
      <c r="E20" s="113"/>
      <c r="F20" s="114"/>
      <c r="G20" s="115"/>
    </row>
    <row r="21" spans="1:10" s="119" customFormat="1" ht="15" x14ac:dyDescent="0.25">
      <c r="A21" s="116" t="str">
        <f>'[1]Program Info'!A21</f>
        <v>Program Information</v>
      </c>
      <c r="B21" s="117"/>
      <c r="C21" s="117"/>
      <c r="D21" s="117"/>
      <c r="E21" s="117"/>
      <c r="F21" s="117"/>
      <c r="G21" s="117"/>
      <c r="H21" s="118"/>
      <c r="I21" s="118"/>
    </row>
    <row r="22" spans="1:10" x14ac:dyDescent="0.2">
      <c r="A22" s="107"/>
      <c r="D22" s="120"/>
    </row>
    <row r="23" spans="1:10" ht="15" x14ac:dyDescent="0.25">
      <c r="A23" s="121" t="str">
        <f>'[1]Program Info'!A23</f>
        <v>Outstanding Covered Bonds</v>
      </c>
      <c r="B23" s="122" t="str">
        <f>'[1]Program Info'!B23</f>
        <v>Initial</v>
      </c>
      <c r="C23" s="122"/>
      <c r="D23" s="122" t="str">
        <f>'[1]Program Info'!D23</f>
        <v>CAD</v>
      </c>
      <c r="E23" s="123"/>
      <c r="F23" s="123"/>
      <c r="G23" s="123"/>
      <c r="J23" s="108"/>
    </row>
    <row r="24" spans="1:10" ht="15" x14ac:dyDescent="0.25">
      <c r="A24" s="124" t="str">
        <f>'[1]Program Info'!A24</f>
        <v>Series</v>
      </c>
      <c r="B24" s="125" t="str">
        <f>'[1]Program Info'!B24</f>
        <v>Principal Amount</v>
      </c>
      <c r="C24" s="125" t="str">
        <f>'[1]Program Info'!C24</f>
        <v>Exchange Rate</v>
      </c>
      <c r="D24" s="125" t="str">
        <f>'[1]Program Info'!D24</f>
        <v>Equivalent</v>
      </c>
      <c r="E24" s="125" t="str">
        <f>'[1]Program Info'!E24</f>
        <v xml:space="preserve"> Maturity Date </v>
      </c>
      <c r="F24" s="125" t="str">
        <f>'[1]Program Info'!F24</f>
        <v>Coupon Rate</v>
      </c>
      <c r="G24" s="125" t="str">
        <f>'[1]Program Info'!G24</f>
        <v>Rate Type</v>
      </c>
      <c r="J24" s="108"/>
    </row>
    <row r="25" spans="1:10" x14ac:dyDescent="0.2">
      <c r="A25" s="126" t="str">
        <f>'[1]Program Info'!A25</f>
        <v>SERIES CBL1 - 5 Year Fixed(1)</v>
      </c>
      <c r="B25" s="127">
        <f>'[1]Program Info'!B25</f>
        <v>1000000000</v>
      </c>
      <c r="C25" s="128">
        <f>'[1]Program Info'!C25</f>
        <v>1.53752</v>
      </c>
      <c r="D25" s="129">
        <f>'[1]Program Info'!D25</f>
        <v>1537520000</v>
      </c>
      <c r="E25" s="130">
        <f>'[1]Program Info'!E25</f>
        <v>43557</v>
      </c>
      <c r="F25" s="131">
        <f>'[1]Program Info'!F25</f>
        <v>0.01</v>
      </c>
      <c r="G25" s="132" t="str">
        <f>'[1]Program Info'!G25</f>
        <v>Fixed</v>
      </c>
      <c r="J25" s="108"/>
    </row>
    <row r="26" spans="1:10" x14ac:dyDescent="0.2">
      <c r="A26" s="126" t="str">
        <f>'[1]Program Info'!A26</f>
        <v>SERIES CBL2 - 5 Year Fixed(1)</v>
      </c>
      <c r="B26" s="133">
        <f>'[1]Program Info'!B26</f>
        <v>1500000000</v>
      </c>
      <c r="C26" s="128">
        <f>'[1]Program Info'!C26</f>
        <v>1.0873999999999999</v>
      </c>
      <c r="D26" s="129">
        <f>'[1]Program Info'!D26</f>
        <v>1631100000</v>
      </c>
      <c r="E26" s="130">
        <f>'[1]Program Info'!E26</f>
        <v>43719</v>
      </c>
      <c r="F26" s="131">
        <f>'[1]Program Info'!F26</f>
        <v>2.1250000000000002E-2</v>
      </c>
      <c r="G26" s="132" t="str">
        <f>'[1]Program Info'!G26</f>
        <v>Fixed</v>
      </c>
      <c r="J26" s="108"/>
    </row>
    <row r="27" spans="1:10" x14ac:dyDescent="0.2">
      <c r="A27" s="126" t="str">
        <f>'[1]Program Info'!A27</f>
        <v>SERIES CBL3 - 7 Year Fixed(1)</v>
      </c>
      <c r="B27" s="127">
        <f>'[1]Program Info'!B27</f>
        <v>1500000000</v>
      </c>
      <c r="C27" s="128">
        <f>'[1]Program Info'!C27</f>
        <v>1.4139999999999999</v>
      </c>
      <c r="D27" s="129">
        <f>'[1]Program Info'!D27</f>
        <v>2121000000</v>
      </c>
      <c r="E27" s="134">
        <f>'[1]Program Info'!E27</f>
        <v>44456</v>
      </c>
      <c r="F27" s="131">
        <f>'[1]Program Info'!F27</f>
        <v>7.4999999999999997E-3</v>
      </c>
      <c r="G27" s="132" t="str">
        <f>'[1]Program Info'!G27</f>
        <v>Fixed</v>
      </c>
      <c r="J27" s="108"/>
    </row>
    <row r="28" spans="1:10" ht="15" x14ac:dyDescent="0.25">
      <c r="A28" s="126" t="str">
        <f>'[1]Program Info'!A28</f>
        <v>SERIES CBL4 - 3 Year Fixed(1)</v>
      </c>
      <c r="B28" s="127">
        <f>'[1]Program Info'!B28</f>
        <v>1250000000</v>
      </c>
      <c r="C28" s="128">
        <f>'[1]Program Info'!C28</f>
        <v>1.4249000000000001</v>
      </c>
      <c r="D28" s="129">
        <f>'[1]Program Info'!D28</f>
        <v>1781125000</v>
      </c>
      <c r="E28" s="134">
        <f>'[1]Program Info'!E28</f>
        <v>43041</v>
      </c>
      <c r="F28" s="135">
        <f>'[1]Program Info'!F28</f>
        <v>2.5000000000000001E-3</v>
      </c>
      <c r="G28" s="136" t="str">
        <f>'[1]Program Info'!G28</f>
        <v>Fixed</v>
      </c>
      <c r="H28"/>
      <c r="J28" s="108"/>
    </row>
    <row r="29" spans="1:10" s="146" customFormat="1" ht="18" customHeight="1" x14ac:dyDescent="0.2">
      <c r="A29" s="137" t="str">
        <f>'[1]Program Info'!A29</f>
        <v>SERIES CBL5 - 3 Year Floating(1)</v>
      </c>
      <c r="B29" s="138">
        <f>'[1]Program Info'!B29</f>
        <v>250000000</v>
      </c>
      <c r="C29" s="139">
        <f>'[1]Program Info'!C29</f>
        <v>1.806</v>
      </c>
      <c r="D29" s="140">
        <f>'[1]Program Info'!D29</f>
        <v>451500000</v>
      </c>
      <c r="E29" s="141">
        <f>'[1]Program Info'!E29</f>
        <v>43041</v>
      </c>
      <c r="F29" s="142" t="str">
        <f>'[1]Program Info'!F29</f>
        <v>3 Mth GBP LIBOR + 0.19%</v>
      </c>
      <c r="G29" s="143" t="str">
        <f>'[1]Program Info'!G29</f>
        <v>Float</v>
      </c>
      <c r="H29" s="144"/>
      <c r="I29" s="108"/>
      <c r="J29" s="145"/>
    </row>
    <row r="30" spans="1:10" ht="18.75" customHeight="1" x14ac:dyDescent="0.2">
      <c r="A30" s="147" t="str">
        <f>'[1]Program Info'!A30</f>
        <v>SERIES CBL5 (Tranche 2) - 3 Year Floating(1)</v>
      </c>
      <c r="B30" s="138">
        <f>'[1]Program Info'!B30</f>
        <v>300000000</v>
      </c>
      <c r="C30" s="139">
        <f>'[1]Program Info'!C30</f>
        <v>1.7912999999999999</v>
      </c>
      <c r="D30" s="140">
        <f>'[1]Program Info'!D30</f>
        <v>537390000</v>
      </c>
      <c r="E30" s="141">
        <f>'[1]Program Info'!E30</f>
        <v>43041</v>
      </c>
      <c r="F30" s="142" t="str">
        <f>'[1]Program Info'!F30</f>
        <v>3 Mth GBP LIBOR + 0.19%</v>
      </c>
      <c r="G30" s="143" t="str">
        <f>'[1]Program Info'!G30</f>
        <v>Float</v>
      </c>
      <c r="J30" s="108"/>
    </row>
    <row r="31" spans="1:10" x14ac:dyDescent="0.2">
      <c r="A31" s="147" t="str">
        <f>'[1]Program Info'!A31</f>
        <v>SERIES CBL6 - 5 Year Floating(1)</v>
      </c>
      <c r="B31" s="148">
        <f>'[1]Program Info'!B31</f>
        <v>600000000</v>
      </c>
      <c r="C31" s="139">
        <f>'[1]Program Info'!C31</f>
        <v>0.97589999999999999</v>
      </c>
      <c r="D31" s="140">
        <f>'[1]Program Info'!D31</f>
        <v>585540000</v>
      </c>
      <c r="E31" s="141">
        <f>'[1]Program Info'!E31</f>
        <v>43851</v>
      </c>
      <c r="F31" s="135" t="str">
        <f>'[1]Program Info'!F31</f>
        <v>3 Mth BBSW + 0.65%</v>
      </c>
      <c r="G31" s="143" t="str">
        <f>'[1]Program Info'!G31</f>
        <v>Float</v>
      </c>
      <c r="J31" s="108"/>
    </row>
    <row r="32" spans="1:10" ht="16.5" customHeight="1" x14ac:dyDescent="0.2">
      <c r="A32" s="147" t="str">
        <f>'[1]Program Info'!A32</f>
        <v>SERIES CBL7 - 5 Year Fixed(1)</v>
      </c>
      <c r="B32" s="149">
        <f>'[1]Program Info'!B32</f>
        <v>1400000000</v>
      </c>
      <c r="C32" s="150">
        <f>'[1]Program Info'!C32</f>
        <v>1.2425714285714287</v>
      </c>
      <c r="D32" s="151">
        <f>'[1]Program Info'!D32</f>
        <v>1739600000</v>
      </c>
      <c r="E32" s="141">
        <f>'[1]Program Info'!E32</f>
        <v>43935</v>
      </c>
      <c r="F32" s="131">
        <f>'[1]Program Info'!F32</f>
        <v>1.8499999999999999E-2</v>
      </c>
      <c r="G32" s="143" t="str">
        <f>'[1]Program Info'!G32</f>
        <v>Fixed</v>
      </c>
      <c r="J32" s="108"/>
    </row>
    <row r="33" spans="1:10" x14ac:dyDescent="0.2">
      <c r="A33" s="147" t="str">
        <f>'[1]Program Info'!A33</f>
        <v>SERIES CBL8 - 5 Year Fixed(1)</v>
      </c>
      <c r="B33" s="127">
        <f>'[1]Program Info'!B33</f>
        <v>1250000000</v>
      </c>
      <c r="C33" s="139">
        <f>'[1]Program Info'!C33</f>
        <v>1.41</v>
      </c>
      <c r="D33" s="151">
        <f>'[1]Program Info'!D33</f>
        <v>1762500000</v>
      </c>
      <c r="E33" s="134">
        <f>'[1]Program Info'!E33</f>
        <v>44035</v>
      </c>
      <c r="F33" s="135">
        <f>'[1]Program Info'!F33</f>
        <v>5.0000000000000001E-3</v>
      </c>
      <c r="G33" s="136" t="str">
        <f>'[1]Program Info'!G33</f>
        <v>Fixed</v>
      </c>
      <c r="J33" s="108"/>
    </row>
    <row r="34" spans="1:10" x14ac:dyDescent="0.2">
      <c r="A34" s="147" t="str">
        <f>'[1]Program Info'!A34</f>
        <v>SERIES CBL9 - 3 year Floating(1)</v>
      </c>
      <c r="B34" s="138">
        <f>'[1]Program Info'!B34</f>
        <v>400000000</v>
      </c>
      <c r="C34" s="139">
        <f>'[1]Program Info'!C34</f>
        <v>2.0196999999999998</v>
      </c>
      <c r="D34" s="151">
        <f>'[1]Program Info'!D34</f>
        <v>807880000</v>
      </c>
      <c r="E34" s="134">
        <f>'[1]Program Info'!E34</f>
        <v>43319</v>
      </c>
      <c r="F34" s="135" t="str">
        <f>'[1]Program Info'!F34</f>
        <v>3 Mth GBP LIBOR +0.28%</v>
      </c>
      <c r="G34" s="136" t="str">
        <f>'[1]Program Info'!G34</f>
        <v xml:space="preserve">Float </v>
      </c>
      <c r="J34" s="108"/>
    </row>
    <row r="35" spans="1:10" x14ac:dyDescent="0.2">
      <c r="A35" s="147" t="str">
        <f>'[1]Program Info'!A35</f>
        <v>SERIES CBL10 - 20 Year Fixed(1)</v>
      </c>
      <c r="B35" s="127">
        <f>'[1]Program Info'!B35</f>
        <v>188000000</v>
      </c>
      <c r="C35" s="139">
        <f>'[1]Program Info'!C35</f>
        <v>1.4932000000000001</v>
      </c>
      <c r="D35" s="151">
        <f>'[1]Program Info'!D35</f>
        <v>280721600</v>
      </c>
      <c r="E35" s="134">
        <f>'[1]Program Info'!E35</f>
        <v>49580</v>
      </c>
      <c r="F35" s="131">
        <f>'[1]Program Info'!F35</f>
        <v>1.6369999999999999E-2</v>
      </c>
      <c r="G35" s="136" t="str">
        <f>'[1]Program Info'!G35</f>
        <v>Fixed</v>
      </c>
      <c r="J35" s="108"/>
    </row>
    <row r="36" spans="1:10" x14ac:dyDescent="0.2">
      <c r="A36" s="147" t="str">
        <f>'[1]Program Info'!A36</f>
        <v xml:space="preserve">SERIES CBL11 - 3 Year Floating(1) </v>
      </c>
      <c r="B36" s="138">
        <f>'[1]Program Info'!B36</f>
        <v>400000000</v>
      </c>
      <c r="C36" s="128">
        <f>'[1]Program Info'!C36</f>
        <v>2.0497999999999998</v>
      </c>
      <c r="D36" s="151">
        <f>'[1]Program Info'!D36</f>
        <v>819919999.99999988</v>
      </c>
      <c r="E36" s="134">
        <f>'[1]Program Info'!E36</f>
        <v>43479</v>
      </c>
      <c r="F36" s="131" t="str">
        <f>'[1]Program Info'!F36</f>
        <v>3 Mth GBP LIBOR + 0.45%</v>
      </c>
      <c r="G36" s="136" t="str">
        <f>'[1]Program Info'!G36</f>
        <v>Float</v>
      </c>
      <c r="J36" s="108"/>
    </row>
    <row r="37" spans="1:10" x14ac:dyDescent="0.2">
      <c r="A37" s="147" t="str">
        <f>'[1]Program Info'!A37</f>
        <v xml:space="preserve">SERIES CBL12 - 3 Year Fixed(1) </v>
      </c>
      <c r="B37" s="127">
        <f>'[1]Program Info'!B37</f>
        <v>1500000000</v>
      </c>
      <c r="C37" s="128">
        <f>'[1]Program Info'!C37</f>
        <v>1.5485</v>
      </c>
      <c r="D37" s="151">
        <f>'[1]Program Info'!D37</f>
        <v>2322750000</v>
      </c>
      <c r="E37" s="134">
        <f>'[1]Program Info'!E37</f>
        <v>43486</v>
      </c>
      <c r="F37" s="131">
        <f>'[1]Program Info'!F37</f>
        <v>1E-3</v>
      </c>
      <c r="G37" s="136" t="str">
        <f>'[1]Program Info'!G37</f>
        <v>Fixed</v>
      </c>
      <c r="J37" s="108"/>
    </row>
    <row r="38" spans="1:10" x14ac:dyDescent="0.2">
      <c r="A38" s="147" t="str">
        <f>'[1]Program Info'!A38</f>
        <v xml:space="preserve">SERIES CBL13 - 7 Year Fixed(1) </v>
      </c>
      <c r="B38" s="127">
        <f>'[1]Program Info'!B38</f>
        <v>750000000</v>
      </c>
      <c r="C38" s="128">
        <f>'[1]Program Info'!C38</f>
        <v>1.4676</v>
      </c>
      <c r="D38" s="151">
        <f>'[1]Program Info'!D38</f>
        <v>1100700000</v>
      </c>
      <c r="E38" s="134">
        <f>'[1]Program Info'!E38</f>
        <v>44995</v>
      </c>
      <c r="F38" s="131">
        <f>'[1]Program Info'!F38</f>
        <v>3.7499999999999999E-3</v>
      </c>
      <c r="G38" s="136" t="str">
        <f>'[1]Program Info'!G38</f>
        <v>Fixed</v>
      </c>
      <c r="J38" s="108"/>
    </row>
    <row r="39" spans="1:10" x14ac:dyDescent="0.2">
      <c r="A39" s="147" t="str">
        <f>'[1]Program Info'!A39</f>
        <v>SERIES CBL14 - 5 Year Fixed(1)</v>
      </c>
      <c r="B39" s="149">
        <f>'[1]Program Info'!B39</f>
        <v>2500000000</v>
      </c>
      <c r="C39" s="139">
        <f>'[1]Program Info'!C39</f>
        <v>1.2656000000000001</v>
      </c>
      <c r="D39" s="151">
        <f>'[1]Program Info'!D39</f>
        <v>3164000000</v>
      </c>
      <c r="E39" s="134">
        <f>'[1]Program Info'!E39</f>
        <v>44312</v>
      </c>
      <c r="F39" s="131">
        <f>'[1]Program Info'!F39</f>
        <v>1.8749999999999999E-2</v>
      </c>
      <c r="G39" s="136" t="str">
        <f>'[1]Program Info'!G39</f>
        <v>Fixed</v>
      </c>
      <c r="J39" s="108"/>
    </row>
    <row r="40" spans="1:10" x14ac:dyDescent="0.2">
      <c r="A40" s="147" t="str">
        <f>'[1]Program Info'!A40</f>
        <v>SERIES CBL15 - 5 Year Fixed(1)</v>
      </c>
      <c r="B40" s="138">
        <f>'[1]Program Info'!B40</f>
        <v>500000000</v>
      </c>
      <c r="C40" s="139">
        <f>'[1]Program Info'!C40</f>
        <v>1.7199</v>
      </c>
      <c r="D40" s="151">
        <f>'[1]Program Info'!D40</f>
        <v>859950000</v>
      </c>
      <c r="E40" s="134">
        <f>'[1]Program Info'!E40</f>
        <v>44453</v>
      </c>
      <c r="F40" s="131">
        <f>'[1]Program Info'!F40</f>
        <v>7.4999999999999997E-3</v>
      </c>
      <c r="G40" s="136" t="str">
        <f>'[1]Program Info'!G40</f>
        <v>Fixed</v>
      </c>
      <c r="J40" s="108"/>
    </row>
    <row r="41" spans="1:10" x14ac:dyDescent="0.2">
      <c r="A41" s="147" t="str">
        <f>'[1]Program Info'!A41</f>
        <v>SERIES CBL16 - 5 Year Fixed(1)</v>
      </c>
      <c r="B41" s="149">
        <f>'[1]Program Info'!B41</f>
        <v>1250000000</v>
      </c>
      <c r="C41" s="139">
        <f>'[1]Program Info'!C41</f>
        <v>1.3167</v>
      </c>
      <c r="D41" s="151">
        <f>'[1]Program Info'!D41</f>
        <v>1645875000</v>
      </c>
      <c r="E41" s="134">
        <f>'[1]Program Info'!E41</f>
        <v>44459</v>
      </c>
      <c r="F41" s="131">
        <f>'[1]Program Info'!F41</f>
        <v>1.8749999999999999E-2</v>
      </c>
      <c r="G41" s="136" t="str">
        <f>'[1]Program Info'!G41</f>
        <v>Fixed</v>
      </c>
      <c r="J41" s="108"/>
    </row>
    <row r="42" spans="1:10" x14ac:dyDescent="0.2">
      <c r="A42" s="147" t="str">
        <f>'[1]Program Info'!A42</f>
        <v>SERIES CBL17 - 5 Year Floating(1)</v>
      </c>
      <c r="B42" s="138">
        <f>'[1]Program Info'!B42</f>
        <v>200000000</v>
      </c>
      <c r="C42" s="139">
        <f>'[1]Program Info'!C42</f>
        <v>1.7059</v>
      </c>
      <c r="D42" s="151">
        <f>'[1]Program Info'!D42</f>
        <v>341180000</v>
      </c>
      <c r="E42" s="134">
        <f>'[1]Program Info'!E42</f>
        <v>44469</v>
      </c>
      <c r="F42" s="131" t="str">
        <f>'[1]Program Info'!F42</f>
        <v>3 Mth GBP LIBOR + 0.38%</v>
      </c>
      <c r="G42" s="136" t="str">
        <f>'[1]Program Info'!G42</f>
        <v>Float</v>
      </c>
      <c r="J42" s="108"/>
    </row>
    <row r="43" spans="1:10" x14ac:dyDescent="0.2">
      <c r="A43" s="147" t="str">
        <f>'[1]Program Info'!A43</f>
        <v xml:space="preserve">SERIES CBL18 - 5 Year Fixed(1) </v>
      </c>
      <c r="B43" s="127">
        <f>'[1]Program Info'!B43</f>
        <v>1250000000</v>
      </c>
      <c r="C43" s="128">
        <f>'[1]Program Info'!C43</f>
        <v>1.3983000000000001</v>
      </c>
      <c r="D43" s="151">
        <f>'[1]Program Info'!D43</f>
        <v>1747875000.0000002</v>
      </c>
      <c r="E43" s="134">
        <f>'[1]Program Info'!E43</f>
        <v>44574</v>
      </c>
      <c r="F43" s="131">
        <f>'[1]Program Info'!F43</f>
        <v>1.25E-3</v>
      </c>
      <c r="G43" s="136" t="str">
        <f>'[1]Program Info'!G43</f>
        <v>Fixed</v>
      </c>
      <c r="J43" s="108"/>
    </row>
    <row r="44" spans="1:10" x14ac:dyDescent="0.2">
      <c r="A44" s="147"/>
      <c r="B44" s="149"/>
      <c r="C44" s="149"/>
      <c r="D44" s="152"/>
      <c r="E44" s="134"/>
      <c r="F44" s="135"/>
      <c r="G44" s="136"/>
      <c r="J44" s="108"/>
    </row>
    <row r="45" spans="1:10" ht="15.75" customHeight="1" thickBot="1" x14ac:dyDescent="0.3">
      <c r="A45" s="436" t="s">
        <v>1421</v>
      </c>
      <c r="B45" s="436"/>
      <c r="C45" s="436"/>
      <c r="D45" s="422">
        <f>'[1]Program Info'!D45</f>
        <v>25238126600</v>
      </c>
      <c r="E45" s="135"/>
      <c r="G45" s="107"/>
      <c r="J45" s="108"/>
    </row>
    <row r="46" spans="1:10" ht="15" thickTop="1" x14ac:dyDescent="0.2">
      <c r="A46" s="147"/>
      <c r="B46" s="153"/>
      <c r="C46" s="153"/>
      <c r="D46" s="421"/>
      <c r="E46" s="135"/>
      <c r="G46" s="107"/>
      <c r="J46" s="108"/>
    </row>
    <row r="47" spans="1:10" ht="15.75" thickBot="1" x14ac:dyDescent="0.3">
      <c r="A47" s="154" t="s">
        <v>1166</v>
      </c>
      <c r="D47" s="156">
        <f>'[1]Program Info'!D47</f>
        <v>37348253570.972351</v>
      </c>
      <c r="E47" s="135"/>
      <c r="G47" s="107"/>
      <c r="J47" s="108"/>
    </row>
    <row r="48" spans="1:10" ht="15" x14ac:dyDescent="0.25">
      <c r="A48" s="154"/>
      <c r="B48" s="153"/>
      <c r="C48" s="157"/>
      <c r="D48" s="135"/>
      <c r="E48" s="155"/>
      <c r="G48" s="107"/>
      <c r="J48" s="108"/>
    </row>
    <row r="49" spans="1:10" ht="15" x14ac:dyDescent="0.25">
      <c r="A49" s="124" t="str">
        <f>'[1]Program Info'!A49</f>
        <v>Series Ratings</v>
      </c>
      <c r="B49" s="125" t="str">
        <f>'[1]Program Info'!B49</f>
        <v>Moody's</v>
      </c>
      <c r="C49" s="125" t="str">
        <f>'[1]Program Info'!C49</f>
        <v>Fitch</v>
      </c>
      <c r="D49" s="125" t="str">
        <f>'[1]Program Info'!D49</f>
        <v>DBRS</v>
      </c>
      <c r="E49" s="135"/>
      <c r="G49" s="107"/>
      <c r="J49" s="108"/>
    </row>
    <row r="50" spans="1:10" x14ac:dyDescent="0.2">
      <c r="A50" s="161" t="str">
        <f>'[1]Program Info'!A50</f>
        <v>CBL1</v>
      </c>
      <c r="B50" s="158" t="str">
        <f>'[1]Program Info'!B50</f>
        <v>Aaa</v>
      </c>
      <c r="C50" s="158" t="str">
        <f>'[1]Program Info'!C50</f>
        <v>AAA</v>
      </c>
      <c r="D50" s="158" t="str">
        <f>'[1]Program Info'!D50</f>
        <v>AAA</v>
      </c>
      <c r="E50" s="135"/>
      <c r="G50" s="107"/>
      <c r="J50" s="108"/>
    </row>
    <row r="51" spans="1:10" x14ac:dyDescent="0.2">
      <c r="A51" s="161" t="str">
        <f>'[1]Program Info'!A51</f>
        <v>CBL2</v>
      </c>
      <c r="B51" s="158" t="str">
        <f>'[1]Program Info'!B51</f>
        <v>Aaa</v>
      </c>
      <c r="C51" s="158" t="str">
        <f>'[1]Program Info'!C51</f>
        <v>AAA</v>
      </c>
      <c r="D51" s="158" t="str">
        <f>'[1]Program Info'!D51</f>
        <v>AAA</v>
      </c>
      <c r="E51" s="136"/>
    </row>
    <row r="52" spans="1:10" ht="15" x14ac:dyDescent="0.25">
      <c r="A52" s="161" t="str">
        <f>'[1]Program Info'!A52</f>
        <v>CBL3</v>
      </c>
      <c r="B52" s="158" t="str">
        <f>'[1]Program Info'!B52</f>
        <v>Aaa</v>
      </c>
      <c r="C52" s="158" t="str">
        <f>'[1]Program Info'!C52</f>
        <v>AAA</v>
      </c>
      <c r="D52" s="158" t="str">
        <f>'[1]Program Info'!D52</f>
        <v>AAA</v>
      </c>
      <c r="E52" s="125"/>
      <c r="F52" s="125"/>
      <c r="G52" s="125"/>
      <c r="J52" s="108"/>
    </row>
    <row r="53" spans="1:10" ht="15.75" customHeight="1" x14ac:dyDescent="0.2">
      <c r="A53" s="161" t="str">
        <f>'[1]Program Info'!A53</f>
        <v>CBL4</v>
      </c>
      <c r="B53" s="158" t="str">
        <f>'[1]Program Info'!B53</f>
        <v>Aaa</v>
      </c>
      <c r="C53" s="158" t="str">
        <f>'[1]Program Info'!C53</f>
        <v>AAA</v>
      </c>
      <c r="D53" s="158" t="str">
        <f>'[1]Program Info'!D53</f>
        <v>AAA</v>
      </c>
      <c r="E53" s="136"/>
    </row>
    <row r="54" spans="1:10" ht="15.75" customHeight="1" x14ac:dyDescent="0.2">
      <c r="A54" s="161" t="str">
        <f>'[1]Program Info'!A54</f>
        <v>CBL5 (Tranche 1 &amp; 2)</v>
      </c>
      <c r="B54" s="158" t="str">
        <f>'[1]Program Info'!B54</f>
        <v>Aaa</v>
      </c>
      <c r="C54" s="158" t="str">
        <f>'[1]Program Info'!C54</f>
        <v>AAA</v>
      </c>
      <c r="D54" s="158" t="str">
        <f>'[1]Program Info'!D54</f>
        <v>AAA</v>
      </c>
      <c r="E54" s="136"/>
    </row>
    <row r="55" spans="1:10" ht="15.75" customHeight="1" x14ac:dyDescent="0.2">
      <c r="A55" s="161" t="str">
        <f>'[1]Program Info'!A55</f>
        <v>CBL6</v>
      </c>
      <c r="B55" s="158" t="str">
        <f>'[1]Program Info'!B55</f>
        <v>Aaa</v>
      </c>
      <c r="C55" s="158" t="str">
        <f>'[1]Program Info'!C55</f>
        <v>AAA</v>
      </c>
      <c r="D55" s="158" t="str">
        <f>'[1]Program Info'!D55</f>
        <v>AAA</v>
      </c>
      <c r="E55" s="136"/>
    </row>
    <row r="56" spans="1:10" ht="15.75" customHeight="1" x14ac:dyDescent="0.2">
      <c r="A56" s="161" t="str">
        <f>'[1]Program Info'!A56</f>
        <v>CBL7</v>
      </c>
      <c r="B56" s="158" t="str">
        <f>'[1]Program Info'!B56</f>
        <v>Aaa</v>
      </c>
      <c r="C56" s="158" t="str">
        <f>'[1]Program Info'!C56</f>
        <v>AAA</v>
      </c>
      <c r="D56" s="158" t="str">
        <f>'[1]Program Info'!D56</f>
        <v>AAA</v>
      </c>
      <c r="E56" s="136"/>
    </row>
    <row r="57" spans="1:10" ht="15.75" customHeight="1" x14ac:dyDescent="0.2">
      <c r="A57" s="161" t="str">
        <f>'[1]Program Info'!A57</f>
        <v>CBL8</v>
      </c>
      <c r="B57" s="158" t="str">
        <f>'[1]Program Info'!B57</f>
        <v>Aaa</v>
      </c>
      <c r="C57" s="158" t="str">
        <f>'[1]Program Info'!C57</f>
        <v>AAA</v>
      </c>
      <c r="D57" s="158" t="str">
        <f>'[1]Program Info'!D57</f>
        <v>AAA</v>
      </c>
      <c r="E57" s="136"/>
    </row>
    <row r="58" spans="1:10" ht="15.75" customHeight="1" x14ac:dyDescent="0.2">
      <c r="A58" s="161" t="str">
        <f>'[1]Program Info'!A58</f>
        <v>CBL9</v>
      </c>
      <c r="B58" s="158" t="str">
        <f>'[1]Program Info'!B58</f>
        <v>Aaa</v>
      </c>
      <c r="C58" s="158" t="str">
        <f>'[1]Program Info'!C58</f>
        <v>AAA</v>
      </c>
      <c r="D58" s="158" t="str">
        <f>'[1]Program Info'!D58</f>
        <v>AAA</v>
      </c>
      <c r="E58" s="136"/>
    </row>
    <row r="59" spans="1:10" ht="15.75" customHeight="1" x14ac:dyDescent="0.2">
      <c r="A59" s="161" t="str">
        <f>'[1]Program Info'!A59</f>
        <v>CBL10</v>
      </c>
      <c r="B59" s="158" t="str">
        <f>'[1]Program Info'!B59</f>
        <v>Aaa</v>
      </c>
      <c r="C59" s="158" t="str">
        <f>'[1]Program Info'!C59</f>
        <v>AAA</v>
      </c>
      <c r="D59" s="158" t="str">
        <f>'[1]Program Info'!D59</f>
        <v>AAA</v>
      </c>
      <c r="E59" s="136"/>
    </row>
    <row r="60" spans="1:10" ht="15.75" customHeight="1" x14ac:dyDescent="0.2">
      <c r="A60" s="161" t="str">
        <f>'[1]Program Info'!A60</f>
        <v>CBL11</v>
      </c>
      <c r="B60" s="158" t="str">
        <f>'[1]Program Info'!B60</f>
        <v>Aaa</v>
      </c>
      <c r="C60" s="158" t="str">
        <f>'[1]Program Info'!C60</f>
        <v>AAA</v>
      </c>
      <c r="D60" s="158" t="str">
        <f>'[1]Program Info'!D60</f>
        <v>AAA</v>
      </c>
      <c r="E60" s="136"/>
    </row>
    <row r="61" spans="1:10" ht="15.75" customHeight="1" x14ac:dyDescent="0.2">
      <c r="A61" s="161" t="str">
        <f>'[1]Program Info'!A61</f>
        <v>CBL12</v>
      </c>
      <c r="B61" s="158" t="str">
        <f>'[1]Program Info'!B61</f>
        <v>Aaa</v>
      </c>
      <c r="C61" s="158" t="str">
        <f>'[1]Program Info'!C61</f>
        <v>AAA</v>
      </c>
      <c r="D61" s="158" t="str">
        <f>'[1]Program Info'!D61</f>
        <v>AAA</v>
      </c>
      <c r="E61" s="136"/>
    </row>
    <row r="62" spans="1:10" ht="15.75" customHeight="1" x14ac:dyDescent="0.2">
      <c r="A62" s="161" t="str">
        <f>'[1]Program Info'!A62</f>
        <v>CBL13</v>
      </c>
      <c r="B62" s="158" t="str">
        <f>'[1]Program Info'!B62</f>
        <v>Aaa</v>
      </c>
      <c r="C62" s="158" t="str">
        <f>'[1]Program Info'!C62</f>
        <v>AAA</v>
      </c>
      <c r="D62" s="158" t="str">
        <f>'[1]Program Info'!D62</f>
        <v>AAA</v>
      </c>
      <c r="E62" s="136"/>
    </row>
    <row r="63" spans="1:10" ht="15.75" customHeight="1" x14ac:dyDescent="0.2">
      <c r="A63" s="161" t="str">
        <f>'[1]Program Info'!A63</f>
        <v>CBL14</v>
      </c>
      <c r="B63" s="158" t="str">
        <f>'[1]Program Info'!B63</f>
        <v>Aaa</v>
      </c>
      <c r="C63" s="158" t="str">
        <f>'[1]Program Info'!C63</f>
        <v>AAA</v>
      </c>
      <c r="D63" s="158" t="str">
        <f>'[1]Program Info'!D63</f>
        <v>AAA</v>
      </c>
      <c r="E63" s="136"/>
    </row>
    <row r="64" spans="1:10" ht="15.75" customHeight="1" x14ac:dyDescent="0.2">
      <c r="A64" s="161" t="str">
        <f>'[1]Program Info'!A64</f>
        <v>CBL15</v>
      </c>
      <c r="B64" s="158" t="str">
        <f>'[1]Program Info'!B64</f>
        <v>Aaa</v>
      </c>
      <c r="C64" s="158" t="str">
        <f>'[1]Program Info'!C64</f>
        <v>AAA</v>
      </c>
      <c r="D64" s="158" t="str">
        <f>'[1]Program Info'!D64</f>
        <v>AAA</v>
      </c>
      <c r="E64" s="136"/>
    </row>
    <row r="65" spans="1:9" ht="15.75" customHeight="1" x14ac:dyDescent="0.2">
      <c r="A65" s="161" t="str">
        <f>'[1]Program Info'!A65</f>
        <v>CBL16</v>
      </c>
      <c r="B65" s="158" t="str">
        <f>'[1]Program Info'!B65</f>
        <v>Aaa</v>
      </c>
      <c r="C65" s="158" t="str">
        <f>'[1]Program Info'!C65</f>
        <v>AAA</v>
      </c>
      <c r="D65" s="158" t="str">
        <f>'[1]Program Info'!D65</f>
        <v>AAA</v>
      </c>
      <c r="E65" s="136"/>
    </row>
    <row r="66" spans="1:9" ht="15.75" customHeight="1" x14ac:dyDescent="0.2">
      <c r="A66" s="161" t="str">
        <f>'[1]Program Info'!A66</f>
        <v>CBL17</v>
      </c>
      <c r="B66" s="158" t="str">
        <f>'[1]Program Info'!B66</f>
        <v>Aaa</v>
      </c>
      <c r="C66" s="158" t="str">
        <f>'[1]Program Info'!C66</f>
        <v>AAA</v>
      </c>
      <c r="D66" s="158" t="str">
        <f>'[1]Program Info'!D66</f>
        <v>AAA</v>
      </c>
      <c r="E66" s="136"/>
    </row>
    <row r="67" spans="1:9" ht="15.75" customHeight="1" x14ac:dyDescent="0.2">
      <c r="A67" s="161" t="str">
        <f>'[1]Program Info'!A67</f>
        <v>CBL18</v>
      </c>
      <c r="B67" s="158" t="str">
        <f>'[1]Program Info'!B67</f>
        <v>Aaa</v>
      </c>
      <c r="C67" s="158" t="str">
        <f>'[1]Program Info'!C67</f>
        <v>AAA</v>
      </c>
      <c r="D67" s="158" t="str">
        <f>'[1]Program Info'!D67</f>
        <v>AAA</v>
      </c>
      <c r="E67" s="136"/>
    </row>
    <row r="68" spans="1:9" ht="15.75" customHeight="1" x14ac:dyDescent="0.2">
      <c r="A68" s="161"/>
      <c r="B68" s="158"/>
      <c r="C68" s="158"/>
      <c r="D68" s="158"/>
      <c r="E68" s="136"/>
    </row>
    <row r="69" spans="1:9" s="119" customFormat="1" ht="15" x14ac:dyDescent="0.25">
      <c r="A69" s="116" t="str">
        <f>'[1]Program Info'!A69</f>
        <v>Supplementary Information</v>
      </c>
      <c r="B69" s="117"/>
      <c r="C69" s="117"/>
      <c r="D69" s="117"/>
      <c r="E69" s="117"/>
      <c r="F69" s="117"/>
      <c r="G69" s="117"/>
      <c r="H69" s="118"/>
      <c r="I69" s="118"/>
    </row>
    <row r="70" spans="1:9" ht="15.75" customHeight="1" x14ac:dyDescent="0.2">
      <c r="A70" s="161"/>
      <c r="B70" s="158"/>
      <c r="C70" s="158"/>
      <c r="D70" s="158"/>
      <c r="E70" s="136"/>
    </row>
    <row r="71" spans="1:9" ht="15" x14ac:dyDescent="0.25">
      <c r="A71" s="124" t="str">
        <f>'[1]Program Info'!A71</f>
        <v>Parties to Scotiabank Global Registered Covered Bond Program</v>
      </c>
      <c r="C71" s="160"/>
    </row>
    <row r="72" spans="1:9" s="119" customFormat="1" x14ac:dyDescent="0.2">
      <c r="A72" s="160" t="str">
        <f>'[1]Program Info'!A72</f>
        <v>Issuer</v>
      </c>
      <c r="B72" s="105"/>
      <c r="C72" s="160" t="str">
        <f>'[1]Program Info'!C72</f>
        <v>The Bank of Nova Scotia</v>
      </c>
      <c r="D72" s="107"/>
      <c r="E72" s="107"/>
      <c r="F72" s="107"/>
      <c r="G72" s="108"/>
      <c r="H72" s="118"/>
      <c r="I72" s="118"/>
    </row>
    <row r="73" spans="1:9" x14ac:dyDescent="0.2">
      <c r="A73" s="160" t="str">
        <f>'[1]Program Info'!A73</f>
        <v>Guarantor Entity</v>
      </c>
      <c r="C73" s="160" t="str">
        <f>'[1]Program Info'!C73</f>
        <v>Scotiabank Covered Bond Guarantor Limited Partnership</v>
      </c>
      <c r="D73" s="120"/>
    </row>
    <row r="74" spans="1:9" x14ac:dyDescent="0.2">
      <c r="A74" s="160" t="str">
        <f>'[1]Program Info'!A74</f>
        <v xml:space="preserve">Seller, Servicer &amp; Cash Manager </v>
      </c>
      <c r="B74" s="159"/>
      <c r="C74" s="160" t="str">
        <f>'[1]Program Info'!C74</f>
        <v>The Bank of Nova Scotia</v>
      </c>
      <c r="D74" s="120"/>
      <c r="E74" s="120"/>
    </row>
    <row r="75" spans="1:9" x14ac:dyDescent="0.2">
      <c r="A75" s="160" t="str">
        <f>'[1]Program Info'!A75</f>
        <v>Interest Rate &amp; Covered Bond Swap Provider</v>
      </c>
      <c r="B75" s="160"/>
      <c r="C75" s="160" t="str">
        <f>'[1]Program Info'!C75</f>
        <v>The Bank of Nova Scotia</v>
      </c>
      <c r="D75" s="120"/>
    </row>
    <row r="76" spans="1:9" x14ac:dyDescent="0.2">
      <c r="A76" s="160" t="str">
        <f>'[1]Program Info'!A76</f>
        <v>Bond Trustee and Custodian</v>
      </c>
      <c r="B76" s="160"/>
      <c r="C76" s="160" t="str">
        <f>'[1]Program Info'!C76</f>
        <v>Computershare Trust Company of Canada</v>
      </c>
    </row>
    <row r="77" spans="1:9" x14ac:dyDescent="0.2">
      <c r="A77" s="160" t="str">
        <f>'[1]Program Info'!A77</f>
        <v>Covered Pool Monitor</v>
      </c>
      <c r="B77" s="160"/>
      <c r="C77" s="160" t="str">
        <f>'[1]Program Info'!C77</f>
        <v>KPMG LLP</v>
      </c>
      <c r="D77" s="120"/>
      <c r="H77" s="107"/>
      <c r="I77" s="107"/>
    </row>
    <row r="78" spans="1:9" x14ac:dyDescent="0.2">
      <c r="A78" s="160" t="str">
        <f>'[1]Program Info'!A78</f>
        <v>Account Bank and GDA Provider</v>
      </c>
      <c r="B78" s="160"/>
      <c r="C78" s="160" t="str">
        <f>'[1]Program Info'!C78</f>
        <v>The Bank of Nova Scotia</v>
      </c>
      <c r="D78" s="120"/>
      <c r="H78" s="107"/>
      <c r="I78" s="107"/>
    </row>
    <row r="79" spans="1:9" x14ac:dyDescent="0.2">
      <c r="A79" s="160" t="str">
        <f>'[1]Program Info'!A79</f>
        <v>Standby Account Bank &amp; Standby GDA Provider</v>
      </c>
      <c r="B79" s="160"/>
      <c r="C79" s="160" t="str">
        <f>'[1]Program Info'!C79</f>
        <v>Canadian Imperial Bank of Commerce</v>
      </c>
      <c r="D79" s="120"/>
      <c r="H79" s="107"/>
      <c r="I79" s="107"/>
    </row>
    <row r="80" spans="1:9" x14ac:dyDescent="0.2">
      <c r="A80" s="160" t="str">
        <f>'[1]Program Info'!A80</f>
        <v>Paying Agent, Registrar, Exchange Agent, Transfer Agent</v>
      </c>
      <c r="B80" s="160"/>
      <c r="C80" s="160" t="str">
        <f>'[1]Program Info'!C80</f>
        <v xml:space="preserve">The Bank of Nova Scotia, London Branch and for the US, The Bank of Nova Scotia-New York Agency </v>
      </c>
      <c r="D80" s="120"/>
      <c r="H80" s="107"/>
      <c r="I80" s="107"/>
    </row>
    <row r="81" spans="1:9" x14ac:dyDescent="0.2">
      <c r="A81" s="160"/>
      <c r="B81" s="160"/>
      <c r="C81" s="160" t="str">
        <f>'[1]Program Info'!C81</f>
        <v>and for AUD, BTS Institutional Services Australia Limited</v>
      </c>
      <c r="D81" s="120"/>
      <c r="H81" s="107"/>
      <c r="I81" s="107"/>
    </row>
    <row r="82" spans="1:9" x14ac:dyDescent="0.2">
      <c r="A82" s="160"/>
      <c r="B82" s="160"/>
      <c r="C82" s="160"/>
      <c r="D82" s="120"/>
      <c r="H82" s="107"/>
      <c r="I82" s="107"/>
    </row>
    <row r="83" spans="1:9" x14ac:dyDescent="0.2">
      <c r="A83" s="432" t="str">
        <f>'[1]Program Info'!A83</f>
        <v>(1)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v>
      </c>
      <c r="B83" s="432"/>
      <c r="C83" s="432"/>
      <c r="D83" s="432"/>
      <c r="E83" s="432"/>
      <c r="F83" s="432"/>
      <c r="G83" s="432"/>
      <c r="H83" s="107"/>
      <c r="I83" s="107"/>
    </row>
    <row r="84" spans="1:9" x14ac:dyDescent="0.2">
      <c r="A84" s="432"/>
      <c r="B84" s="432"/>
      <c r="C84" s="432"/>
      <c r="D84" s="432"/>
      <c r="E84" s="432"/>
      <c r="F84" s="432"/>
      <c r="G84" s="432"/>
      <c r="H84" s="107"/>
      <c r="I84" s="107"/>
    </row>
    <row r="85" spans="1:9" x14ac:dyDescent="0.2">
      <c r="A85" s="160"/>
      <c r="B85" s="160"/>
      <c r="D85" s="120"/>
      <c r="H85" s="107"/>
      <c r="I85" s="107"/>
    </row>
    <row r="86" spans="1:9" x14ac:dyDescent="0.2">
      <c r="A86" s="162"/>
      <c r="B86" s="162"/>
      <c r="C86" s="162"/>
      <c r="D86" s="162"/>
      <c r="E86" s="162"/>
      <c r="F86" s="162"/>
      <c r="G86" s="162"/>
    </row>
    <row r="87" spans="1:9" ht="18" x14ac:dyDescent="0.25">
      <c r="A87" s="163" t="s">
        <v>1170</v>
      </c>
      <c r="B87" s="163"/>
      <c r="C87" s="163"/>
      <c r="D87" s="163"/>
      <c r="E87" s="163"/>
      <c r="F87" s="163"/>
      <c r="G87" s="163"/>
    </row>
    <row r="88" spans="1:9" ht="15" x14ac:dyDescent="0.25">
      <c r="B88" s="164" t="str">
        <f>'[1]Supplementary Info Con''t'!$B$6</f>
        <v>Moody's</v>
      </c>
      <c r="C88" s="164" t="s">
        <v>1168</v>
      </c>
      <c r="D88" s="164" t="s">
        <v>1169</v>
      </c>
      <c r="E88" s="164" t="s">
        <v>1171</v>
      </c>
    </row>
    <row r="89" spans="1:9" ht="17.25" x14ac:dyDescent="0.25">
      <c r="A89" s="165" t="s">
        <v>1172</v>
      </c>
      <c r="B89" s="120"/>
      <c r="C89" s="120"/>
      <c r="D89" s="120"/>
      <c r="E89" s="120"/>
    </row>
    <row r="90" spans="1:9" x14ac:dyDescent="0.2">
      <c r="A90" s="147" t="str">
        <f>'[1]Supplementary Info Con''t'!A8</f>
        <v>Senior Debt</v>
      </c>
      <c r="B90" s="136" t="str">
        <f>'[1]Supplementary Info Con''t'!B8</f>
        <v>A1</v>
      </c>
      <c r="C90" s="136" t="str">
        <f>'[1]Supplementary Info Con''t'!C8</f>
        <v>AA-</v>
      </c>
      <c r="D90" s="136" t="str">
        <f>'[1]Supplementary Info Con''t'!D8</f>
        <v>AA</v>
      </c>
      <c r="E90" s="136" t="str">
        <f>'[1]Supplementary Info Con''t'!E8</f>
        <v>A+</v>
      </c>
    </row>
    <row r="91" spans="1:9" ht="15.75" customHeight="1" x14ac:dyDescent="0.2">
      <c r="A91" s="147" t="str">
        <f>'[1]Supplementary Info Con''t'!A9</f>
        <v>Subordinated Debt that does not contain NVCC(2) provisions</v>
      </c>
      <c r="B91" s="136" t="str">
        <f>'[1]Supplementary Info Con''t'!B9</f>
        <v>Baa1</v>
      </c>
      <c r="C91" s="136" t="str">
        <f>'[1]Supplementary Info Con''t'!C9</f>
        <v>A+</v>
      </c>
      <c r="D91" s="136" t="str">
        <f>'[1]Supplementary Info Con''t'!D9</f>
        <v>AA (low)</v>
      </c>
      <c r="E91" s="136" t="str">
        <f>'[1]Supplementary Info Con''t'!E9</f>
        <v>A-</v>
      </c>
    </row>
    <row r="92" spans="1:9" x14ac:dyDescent="0.2">
      <c r="A92" s="166" t="str">
        <f>'[1]Supplementary Info Con''t'!A10</f>
        <v>Subordinated Debt that contains NVCC(2) provisions</v>
      </c>
      <c r="B92" s="167" t="str">
        <f>'[1]Supplementary Info Con''t'!B10</f>
        <v>Baa2</v>
      </c>
      <c r="C92" s="167" t="str">
        <f>'[1]Supplementary Info Con''t'!C10</f>
        <v>N/A</v>
      </c>
      <c r="D92" s="167" t="str">
        <f>'[1]Supplementary Info Con''t'!D10</f>
        <v>A (low)</v>
      </c>
      <c r="E92" s="167" t="str">
        <f>'[1]Supplementary Info Con''t'!E10</f>
        <v>BBB+</v>
      </c>
    </row>
    <row r="93" spans="1:9" x14ac:dyDescent="0.2">
      <c r="A93" s="147" t="str">
        <f>'[1]Supplementary Info Con''t'!A11</f>
        <v>Short-Term Debt</v>
      </c>
      <c r="B93" s="136" t="str">
        <f>'[1]Supplementary Info Con''t'!B11</f>
        <v>P-1</v>
      </c>
      <c r="C93" s="136" t="str">
        <f>'[1]Supplementary Info Con''t'!C11</f>
        <v>F1+</v>
      </c>
      <c r="D93" s="136" t="str">
        <f>'[1]Supplementary Info Con''t'!D11</f>
        <v>R-1 (high)</v>
      </c>
      <c r="E93" s="136" t="str">
        <f>'[1]Supplementary Info Con''t'!E11</f>
        <v>A-1</v>
      </c>
    </row>
    <row r="94" spans="1:9" x14ac:dyDescent="0.2">
      <c r="A94" s="147" t="str">
        <f>'[1]Supplementary Info Con''t'!A12</f>
        <v>Rating Outlook</v>
      </c>
      <c r="B94" s="167" t="str">
        <f>'[1]Supplementary Info Con''t'!B12</f>
        <v>Negative</v>
      </c>
      <c r="C94" s="136" t="str">
        <f>'[1]Supplementary Info Con''t'!C12</f>
        <v>Stable</v>
      </c>
      <c r="D94" s="136" t="str">
        <f>'[1]Supplementary Info Con''t'!D12</f>
        <v>Negative</v>
      </c>
      <c r="E94" s="136" t="str">
        <f>'[1]Supplementary Info Con''t'!E12</f>
        <v>Stable</v>
      </c>
    </row>
    <row r="95" spans="1:9" ht="15" customHeight="1" x14ac:dyDescent="0.2">
      <c r="A95" s="147" t="str">
        <f>'[1]Supplementary Info Con''t'!A13</f>
        <v>Counterparty Risk Assessment</v>
      </c>
      <c r="B95" s="167" t="str">
        <f>'[1]Supplementary Info Con''t'!B13</f>
        <v>Aa3(cr)</v>
      </c>
      <c r="C95" s="136" t="str">
        <f>'[1]Supplementary Info Con''t'!C13</f>
        <v>N/A</v>
      </c>
      <c r="D95" s="136" t="str">
        <f>'[1]Supplementary Info Con''t'!D13</f>
        <v xml:space="preserve">N/A </v>
      </c>
      <c r="E95" s="136" t="str">
        <f>'[1]Supplementary Info Con''t'!E13</f>
        <v>N/A</v>
      </c>
      <c r="G95" s="107"/>
      <c r="H95" s="107"/>
      <c r="I95" s="107"/>
    </row>
    <row r="96" spans="1:9" x14ac:dyDescent="0.2">
      <c r="A96" s="147"/>
      <c r="B96" s="136"/>
      <c r="C96" s="136"/>
      <c r="D96" s="136"/>
      <c r="E96" s="136"/>
    </row>
    <row r="97" spans="1:9" ht="18" x14ac:dyDescent="0.25">
      <c r="A97" s="163" t="s">
        <v>1173</v>
      </c>
      <c r="B97" s="168"/>
      <c r="C97" s="168"/>
      <c r="D97" s="168"/>
      <c r="E97" s="169"/>
      <c r="F97" s="163"/>
      <c r="G97" s="163"/>
    </row>
    <row r="98" spans="1:9" ht="15" x14ac:dyDescent="0.25">
      <c r="A98" s="118"/>
      <c r="B98" s="164" t="str">
        <f>'[1]Supplementary Info Con''t'!$B$16</f>
        <v>Moody's</v>
      </c>
      <c r="C98" s="164" t="s">
        <v>1168</v>
      </c>
      <c r="D98" s="164" t="s">
        <v>1169</v>
      </c>
      <c r="E98" s="170"/>
    </row>
    <row r="99" spans="1:9" x14ac:dyDescent="0.2">
      <c r="A99" s="160" t="str">
        <f>'[1]Supplementary Info Con''t'!A17</f>
        <v>Short-Term Debt / Senior Debt</v>
      </c>
      <c r="B99" s="171" t="str">
        <f>'[1]Supplementary Info Con''t'!B17</f>
        <v>P-1/A1</v>
      </c>
      <c r="C99" s="171" t="str">
        <f>'[1]Supplementary Info Con''t'!C17</f>
        <v>F1+/AA-</v>
      </c>
      <c r="D99" s="171" t="str">
        <f>'[1]Supplementary Info Con''t'!D17</f>
        <v>R-1 (high) / AA</v>
      </c>
      <c r="E99" s="159"/>
    </row>
    <row r="100" spans="1:9" x14ac:dyDescent="0.2">
      <c r="A100" s="172"/>
      <c r="B100" s="173"/>
      <c r="C100" s="173"/>
      <c r="D100" s="173"/>
      <c r="E100" s="173"/>
    </row>
    <row r="101" spans="1:9" ht="21" x14ac:dyDescent="0.25">
      <c r="A101" s="163" t="s">
        <v>1174</v>
      </c>
      <c r="B101" s="168"/>
      <c r="C101" s="168"/>
      <c r="D101" s="168"/>
      <c r="E101" s="169"/>
      <c r="F101" s="163"/>
      <c r="G101" s="163"/>
      <c r="H101" s="107"/>
      <c r="I101" s="107"/>
    </row>
    <row r="102" spans="1:9" ht="18" x14ac:dyDescent="0.25">
      <c r="A102" s="174"/>
      <c r="B102" s="174"/>
      <c r="C102" s="174"/>
      <c r="D102" s="174"/>
      <c r="E102" s="175"/>
    </row>
    <row r="103" spans="1:9" ht="14.25" customHeight="1" x14ac:dyDescent="0.2">
      <c r="A103" s="431" t="s">
        <v>1175</v>
      </c>
      <c r="B103" s="431"/>
      <c r="C103" s="431"/>
      <c r="D103" s="431"/>
      <c r="E103" s="431"/>
      <c r="F103" s="431"/>
    </row>
    <row r="104" spans="1:9" ht="18" x14ac:dyDescent="0.25">
      <c r="A104" s="174"/>
      <c r="B104" s="174"/>
      <c r="C104" s="174"/>
      <c r="D104" s="174"/>
      <c r="E104" s="175"/>
    </row>
    <row r="105" spans="1:9" ht="15" x14ac:dyDescent="0.25">
      <c r="A105" s="165" t="str">
        <f>'[1]Supplementary Info Con''t'!A23</f>
        <v>Role (Current Party)</v>
      </c>
      <c r="B105" s="164" t="str">
        <f>'[1]Supplementary Info Con''t'!B23</f>
        <v>Moody's</v>
      </c>
      <c r="C105" s="164" t="str">
        <f>'[1]Supplementary Info Con''t'!C23</f>
        <v>Fitch</v>
      </c>
      <c r="D105" s="164" t="str">
        <f>'[1]Supplementary Info Con''t'!D23</f>
        <v>DBRS</v>
      </c>
      <c r="E105" s="120"/>
    </row>
    <row r="106" spans="1:9" x14ac:dyDescent="0.2">
      <c r="A106" s="176" t="str">
        <f>'[1]Supplementary Info Con''t'!A24</f>
        <v>Account Bank / GDA Provider (Scotiabank)</v>
      </c>
      <c r="B106" s="177" t="str">
        <f>'[1]Supplementary Info Con''t'!B24</f>
        <v>P-1</v>
      </c>
      <c r="C106" s="177" t="str">
        <f>'[1]Supplementary Info Con''t'!C24</f>
        <v>F1 and A</v>
      </c>
      <c r="D106" s="177" t="str">
        <f>'[1]Supplementary Info Con''t'!D24</f>
        <v>R-1 (middle) / AA (low)</v>
      </c>
      <c r="E106" s="120"/>
    </row>
    <row r="107" spans="1:9" x14ac:dyDescent="0.2">
      <c r="A107" s="176" t="str">
        <f>'[1]Supplementary Info Con''t'!A25</f>
        <v>Standby Account Bank / Standby GDA Provider (CIBC)</v>
      </c>
      <c r="B107" s="171" t="str">
        <f>'[1]Supplementary Info Con''t'!B25</f>
        <v>P-1</v>
      </c>
      <c r="C107" s="171" t="str">
        <f>'[1]Supplementary Info Con''t'!C25</f>
        <v>F1 and A</v>
      </c>
      <c r="D107" s="171" t="str">
        <f>'[1]Supplementary Info Con''t'!D25</f>
        <v>R-1 (middle) / A (low)</v>
      </c>
      <c r="E107" s="120"/>
    </row>
    <row r="108" spans="1:9" x14ac:dyDescent="0.2">
      <c r="A108" s="176" t="str">
        <f>'[1]Supplementary Info Con''t'!A26</f>
        <v>Cash Manager (Scotiabank)</v>
      </c>
      <c r="B108" s="178" t="str">
        <f>'[1]Supplementary Info Con''t'!B26</f>
        <v>P-1</v>
      </c>
      <c r="C108" s="179" t="str">
        <f>'[1]Supplementary Info Con''t'!C26</f>
        <v>F2 and BBB+</v>
      </c>
      <c r="D108" s="180" t="str">
        <f>'[1]Supplementary Info Con''t'!D26</f>
        <v>BBB(low) (long)</v>
      </c>
      <c r="E108" s="120"/>
    </row>
    <row r="109" spans="1:9" x14ac:dyDescent="0.2">
      <c r="A109" s="176" t="str">
        <f>'[1]Supplementary Info Con''t'!A27</f>
        <v>Servicer (Scotiabank)</v>
      </c>
      <c r="B109" s="181" t="str">
        <f>'[1]Supplementary Info Con''t'!B27</f>
        <v>Baa2 (long)</v>
      </c>
      <c r="C109" s="181" t="str">
        <f>'[1]Supplementary Info Con''t'!C27</f>
        <v>F2</v>
      </c>
      <c r="D109" s="181" t="str">
        <f>'[1]Supplementary Info Con''t'!D27</f>
        <v>R-1 (middle) / BBB (low)</v>
      </c>
      <c r="E109" s="120"/>
    </row>
    <row r="110" spans="1:9" x14ac:dyDescent="0.2">
      <c r="A110" s="176" t="str">
        <f>'[1]Supplementary Info Con''t'!A28</f>
        <v>Interest Rate Swap Provider (Scotiabank)</v>
      </c>
      <c r="B110" s="177" t="str">
        <f>'[1]Supplementary Info Con''t'!B28</f>
        <v>P-2 / A3</v>
      </c>
      <c r="C110" s="171" t="str">
        <f>'[1]Supplementary Info Con''t'!C28</f>
        <v>F3 and BBB-</v>
      </c>
      <c r="D110" s="171" t="str">
        <f>'[1]Supplementary Info Con''t'!D28</f>
        <v>R-2 (high) / BBB (high)</v>
      </c>
      <c r="E110" s="120"/>
    </row>
    <row r="111" spans="1:9" x14ac:dyDescent="0.2">
      <c r="A111" s="176" t="str">
        <f>'[1]Supplementary Info Con''t'!A29</f>
        <v>Covered Bond Swap Provider (Scotiabank)</v>
      </c>
      <c r="B111" s="177" t="str">
        <f>'[1]Supplementary Info Con''t'!B29</f>
        <v>P-2 / A3</v>
      </c>
      <c r="C111" s="171" t="str">
        <f>'[1]Supplementary Info Con''t'!C29</f>
        <v>F3 and BBB-</v>
      </c>
      <c r="D111" s="171" t="str">
        <f>'[1]Supplementary Info Con''t'!D29</f>
        <v>R-2 (high) / BBB (high)</v>
      </c>
      <c r="E111" s="120"/>
    </row>
    <row r="112" spans="1:9" x14ac:dyDescent="0.2">
      <c r="A112" s="176" t="str">
        <f>'[1]Supplementary Info Con''t'!A30</f>
        <v>Paying Agent (Scotiabank)</v>
      </c>
      <c r="B112" s="177" t="str">
        <f>'[1]Supplementary Info Con''t'!B30</f>
        <v>P-1</v>
      </c>
      <c r="C112" s="177" t="str">
        <f>'[1]Supplementary Info Con''t'!C30</f>
        <v>F1 and A</v>
      </c>
      <c r="D112" s="171" t="str">
        <f>'[1]Supplementary Info Con''t'!D30</f>
        <v>N/A</v>
      </c>
      <c r="E112" s="120"/>
    </row>
    <row r="113" spans="1:7" x14ac:dyDescent="0.2">
      <c r="A113" s="182"/>
      <c r="B113" s="183"/>
      <c r="C113" s="183"/>
      <c r="D113" s="182"/>
    </row>
    <row r="114" spans="1:7" ht="18" x14ac:dyDescent="0.25">
      <c r="A114" s="163" t="s">
        <v>1176</v>
      </c>
      <c r="B114" s="163"/>
      <c r="C114" s="163"/>
      <c r="D114" s="163"/>
      <c r="E114" s="117"/>
      <c r="F114" s="163"/>
      <c r="G114" s="163"/>
    </row>
    <row r="115" spans="1:7" x14ac:dyDescent="0.2">
      <c r="B115" s="107"/>
      <c r="C115" s="107"/>
    </row>
    <row r="116" spans="1:7" ht="15" x14ac:dyDescent="0.25">
      <c r="A116" s="184" t="s">
        <v>1177</v>
      </c>
      <c r="B116" s="107"/>
      <c r="C116" s="107"/>
    </row>
    <row r="117" spans="1:7" ht="15" x14ac:dyDescent="0.25">
      <c r="B117" s="164" t="s">
        <v>1167</v>
      </c>
      <c r="C117" s="164" t="s">
        <v>1168</v>
      </c>
      <c r="D117" s="164" t="s">
        <v>1169</v>
      </c>
      <c r="E117" s="120"/>
    </row>
    <row r="118" spans="1:7" ht="57" x14ac:dyDescent="0.2">
      <c r="A118" s="185" t="str">
        <f>'[1]Supplementary Info Con''t'!A36</f>
        <v>Cash Manager is required to direct the Servicer to deposit Revenue Receipts and all Principal Receipts received by the Servicer directly into the GDA Account (or Standby GDA Account) within two Toronto business days.</v>
      </c>
      <c r="B118" s="186" t="str">
        <f>'[1]Supplementary Info Con''t'!B36</f>
        <v>P-1</v>
      </c>
      <c r="C118" s="186" t="str">
        <f>'[1]Supplementary Info Con''t'!C36</f>
        <v>F1 / A</v>
      </c>
      <c r="D118" s="186" t="str">
        <f>'[1]Supplementary Info Con''t'!D36</f>
        <v>R-1 (middle) / AA (low)</v>
      </c>
      <c r="E118" s="120"/>
    </row>
    <row r="119" spans="1:7" x14ac:dyDescent="0.2">
      <c r="A119" s="185"/>
      <c r="B119" s="120"/>
      <c r="C119" s="120"/>
      <c r="D119" s="120"/>
      <c r="E119" s="120"/>
    </row>
    <row r="120" spans="1:7" ht="15" x14ac:dyDescent="0.25">
      <c r="A120" s="430" t="s">
        <v>1178</v>
      </c>
      <c r="B120" s="430"/>
      <c r="C120" s="430"/>
      <c r="D120" s="430"/>
    </row>
    <row r="121" spans="1:7" ht="15" x14ac:dyDescent="0.25">
      <c r="A121" s="187"/>
      <c r="B121" s="164" t="s">
        <v>1167</v>
      </c>
      <c r="C121" s="164" t="s">
        <v>1168</v>
      </c>
      <c r="D121" s="164" t="s">
        <v>1169</v>
      </c>
    </row>
    <row r="122" spans="1:7" ht="128.25" x14ac:dyDescent="0.2">
      <c r="A122" s="185" t="str">
        <f>'[1]Supplementary Info Con''t'!A40</f>
        <v>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v>
      </c>
      <c r="B122" s="188" t="str">
        <f>'[1]Supplementary Info Con''t'!B40</f>
        <v>P-1</v>
      </c>
      <c r="C122" s="189" t="str">
        <f>'[1]Supplementary Info Con''t'!C40</f>
        <v>F1 / A</v>
      </c>
      <c r="D122" s="190" t="str">
        <f>'[1]Supplementary Info Con''t'!D40</f>
        <v>R-1 (middle) / BBB (low)</v>
      </c>
    </row>
    <row r="123" spans="1:7" x14ac:dyDescent="0.2">
      <c r="A123" s="185"/>
      <c r="B123" s="191"/>
      <c r="C123" s="179"/>
      <c r="D123" s="180"/>
    </row>
    <row r="124" spans="1:7" ht="15" x14ac:dyDescent="0.25">
      <c r="A124" s="430" t="s">
        <v>1179</v>
      </c>
      <c r="B124" s="430"/>
      <c r="C124" s="430"/>
      <c r="D124" s="430"/>
    </row>
    <row r="125" spans="1:7" ht="15" x14ac:dyDescent="0.25">
      <c r="A125" s="185"/>
      <c r="B125" s="164" t="s">
        <v>1167</v>
      </c>
      <c r="C125" s="164" t="s">
        <v>1168</v>
      </c>
      <c r="D125" s="164" t="s">
        <v>1169</v>
      </c>
    </row>
    <row r="126" spans="1:7" x14ac:dyDescent="0.2">
      <c r="A126" s="185" t="str">
        <f>'[1]Supplementary Info Con''t'!A44</f>
        <v>(a) Repayment of the Demand Loan</v>
      </c>
      <c r="B126" s="192" t="str">
        <f>'[1]Supplementary Info Con''t'!B44</f>
        <v>N/A</v>
      </c>
      <c r="C126" s="193" t="str">
        <f>'[1]Supplementary Info Con''t'!C44</f>
        <v xml:space="preserve">F2 / BBB+ </v>
      </c>
      <c r="D126" s="192" t="str">
        <f>'[1]Supplementary Info Con''t'!D44</f>
        <v>N/A</v>
      </c>
    </row>
    <row r="127" spans="1:7" x14ac:dyDescent="0.2">
      <c r="A127" s="185" t="str">
        <f>'[1]Supplementary Info Con''t'!A45</f>
        <v>(b) Establishment of the Reserve Fund</v>
      </c>
      <c r="B127" s="191" t="str">
        <f>'[1]Supplementary Info Con''t'!B45</f>
        <v>P-1</v>
      </c>
      <c r="C127" s="179" t="str">
        <f>'[1]Supplementary Info Con''t'!C45</f>
        <v xml:space="preserve">F1 / A </v>
      </c>
      <c r="D127" s="180" t="str">
        <f>'[1]Supplementary Info Con''t'!D45</f>
        <v>R-1 (middle) and A (low)</v>
      </c>
    </row>
    <row r="128" spans="1:7" x14ac:dyDescent="0.2">
      <c r="A128" s="185" t="str">
        <f>'[1]Supplementary Info Con''t'!A46</f>
        <v>(c) Transfer of title to Loans to Guarantor(4)</v>
      </c>
      <c r="B128" s="191" t="str">
        <f>'[1]Supplementary Info Con''t'!B46</f>
        <v>A3</v>
      </c>
      <c r="C128" s="179" t="str">
        <f>'[1]Supplementary Info Con''t'!C46</f>
        <v>BBB-</v>
      </c>
      <c r="D128" s="180" t="str">
        <f>'[1]Supplementary Info Con''t'!D46</f>
        <v>R-1(middle) / BBB(low)</v>
      </c>
    </row>
    <row r="129" spans="1:7" x14ac:dyDescent="0.2">
      <c r="A129" s="185"/>
      <c r="B129" s="120"/>
      <c r="C129" s="120"/>
      <c r="D129" s="120"/>
    </row>
    <row r="130" spans="1:7" ht="15" x14ac:dyDescent="0.25">
      <c r="A130" s="430" t="s">
        <v>1179</v>
      </c>
      <c r="B130" s="430"/>
      <c r="C130" s="430"/>
      <c r="D130" s="430"/>
    </row>
    <row r="131" spans="1:7" ht="15" x14ac:dyDescent="0.25">
      <c r="A131" s="185"/>
      <c r="B131" s="164" t="s">
        <v>1167</v>
      </c>
      <c r="C131" s="164" t="s">
        <v>1168</v>
      </c>
      <c r="D131" s="164" t="s">
        <v>1169</v>
      </c>
    </row>
    <row r="132" spans="1:7" ht="28.5" x14ac:dyDescent="0.2">
      <c r="A132" s="185" t="str">
        <f>'[1]Supplementary Info Con''t'!A50</f>
        <v xml:space="preserve">Cash flows will be exchanged under the Swap Agreements except as otherwise provided in the Swap Agreements </v>
      </c>
      <c r="B132" s="192" t="str">
        <f>'[1]Supplementary Info Con''t'!B50</f>
        <v>Baa1 (long)</v>
      </c>
      <c r="C132" s="193" t="str">
        <f>'[1]Supplementary Info Con''t'!C50</f>
        <v>BBB+ (long)</v>
      </c>
      <c r="D132" s="193" t="str">
        <f>'[1]Supplementary Info Con''t'!D50</f>
        <v>BBB (high) (long)</v>
      </c>
    </row>
    <row r="133" spans="1:7" x14ac:dyDescent="0.2">
      <c r="A133" s="185"/>
      <c r="B133" s="120"/>
      <c r="C133" s="120"/>
      <c r="D133" s="120"/>
    </row>
    <row r="134" spans="1:7" ht="15" customHeight="1" x14ac:dyDescent="0.25">
      <c r="A134" s="430" t="s">
        <v>1180</v>
      </c>
      <c r="B134" s="430"/>
      <c r="C134" s="430"/>
      <c r="D134" s="430"/>
      <c r="E134" s="430"/>
      <c r="F134" s="430"/>
    </row>
    <row r="135" spans="1:7" ht="15" x14ac:dyDescent="0.25">
      <c r="A135" s="185"/>
      <c r="B135" s="164" t="s">
        <v>1167</v>
      </c>
      <c r="C135" s="164" t="s">
        <v>1168</v>
      </c>
      <c r="D135" s="164" t="s">
        <v>1169</v>
      </c>
    </row>
    <row r="136" spans="1:7" x14ac:dyDescent="0.2">
      <c r="A136" s="185" t="str">
        <f>'[1]Supplementary Info Con''t'!A54</f>
        <v>(a) Interest Rate Swap Provider</v>
      </c>
      <c r="B136" s="194" t="str">
        <f>'[1]Supplementary Info Con''t'!B54</f>
        <v>P-1 / A2, or A-1 if no Short term</v>
      </c>
      <c r="C136" s="171" t="str">
        <f>'[1]Supplementary Info Con''t'!C54</f>
        <v>F1 and A</v>
      </c>
      <c r="D136" s="171" t="str">
        <f>'[1]Supplementary Info Con''t'!D54</f>
        <v>R-1 (middle) / A (high)</v>
      </c>
    </row>
    <row r="137" spans="1:7" x14ac:dyDescent="0.2">
      <c r="A137" s="185" t="str">
        <f>'[1]Supplementary Info Con''t'!A55</f>
        <v>(b) Covered Bond Swap Provider</v>
      </c>
      <c r="B137" s="194" t="str">
        <f>'[1]Supplementary Info Con''t'!B55</f>
        <v>P-1 / A2, or A-1 if no Short term</v>
      </c>
      <c r="C137" s="171" t="str">
        <f>'[1]Supplementary Info Con''t'!C55</f>
        <v>F1 and A</v>
      </c>
      <c r="D137" s="171" t="str">
        <f>'[1]Supplementary Info Con''t'!D55</f>
        <v>R-1 (middle) / A (high)</v>
      </c>
    </row>
    <row r="138" spans="1:7" ht="15" x14ac:dyDescent="0.25">
      <c r="A138" s="195"/>
      <c r="B138" s="196"/>
      <c r="C138" s="196"/>
      <c r="D138" s="196"/>
      <c r="E138" s="197"/>
    </row>
    <row r="139" spans="1:7" ht="18" x14ac:dyDescent="0.25">
      <c r="A139" s="163" t="s">
        <v>1181</v>
      </c>
      <c r="B139" s="198"/>
      <c r="C139" s="198"/>
      <c r="D139" s="198"/>
      <c r="E139" s="199"/>
      <c r="F139" s="163"/>
      <c r="G139" s="163"/>
    </row>
    <row r="140" spans="1:7" ht="15" x14ac:dyDescent="0.25">
      <c r="A140" s="200"/>
      <c r="B140" s="164"/>
      <c r="C140" s="164"/>
      <c r="D140" s="164"/>
      <c r="E140" s="201"/>
    </row>
    <row r="141" spans="1:7" x14ac:dyDescent="0.2">
      <c r="A141" s="202" t="str">
        <f>'[1]Supplementary Info Con''t'!A59</f>
        <v>Issuer Event of Default</v>
      </c>
      <c r="C141" s="107"/>
      <c r="D141" s="120" t="str">
        <f>'[1]Supplementary Info Con''t'!D59</f>
        <v>Nil</v>
      </c>
    </row>
    <row r="142" spans="1:7" x14ac:dyDescent="0.2">
      <c r="A142" s="176" t="str">
        <f>'[1]Supplementary Info Con''t'!A60</f>
        <v>Guarantor Event of Default</v>
      </c>
      <c r="C142" s="107"/>
      <c r="D142" s="120" t="str">
        <f>'[1]Supplementary Info Con''t'!D60</f>
        <v>Nil</v>
      </c>
    </row>
    <row r="143" spans="1:7" x14ac:dyDescent="0.2">
      <c r="C143" s="120"/>
    </row>
    <row r="144" spans="1:7" ht="14.25" customHeight="1" x14ac:dyDescent="0.2">
      <c r="A144" s="429" t="str">
        <f>'[1]Supplementary Info Con''t'!$A$62</f>
        <v>(1) Subordinated Debt and Counterparty Risk Assessment ratings are not the subject of any ratings related actions or requirements under The Bank of Nova Scotia Global Registered Covered Bond Program.</v>
      </c>
      <c r="B144" s="429"/>
      <c r="C144" s="429"/>
      <c r="D144" s="429"/>
      <c r="E144" s="429"/>
      <c r="F144" s="429"/>
      <c r="G144" s="429"/>
    </row>
    <row r="145" spans="1:9" ht="14.25" customHeight="1" x14ac:dyDescent="0.2">
      <c r="A145" s="429" t="str">
        <f>'[1]Supplementary Info Con''t'!$A$63</f>
        <v>(2) Non-viability contingent capital (NVCC)</v>
      </c>
      <c r="B145" s="429"/>
      <c r="C145" s="429"/>
      <c r="D145" s="429"/>
      <c r="E145" s="429"/>
    </row>
    <row r="146" spans="1:9" x14ac:dyDescent="0.2">
      <c r="A146" s="429" t="str">
        <f>'[1]Supplementary Info Con''t'!$A$64</f>
        <v>(3) The discretion of the Scotiabank Covered Bond Guarantor Limited Partnership to waive a required action upon a Rating Trigger may be limited by the terms of the Transaction Documents.</v>
      </c>
      <c r="B146" s="429"/>
      <c r="C146" s="429"/>
      <c r="D146" s="429"/>
      <c r="E146" s="429"/>
      <c r="F146" s="429"/>
      <c r="G146" s="107"/>
      <c r="H146" s="107"/>
      <c r="I146" s="107"/>
    </row>
    <row r="147" spans="1:9" ht="60.75" customHeight="1" x14ac:dyDescent="0.2">
      <c r="A147" s="428" t="str">
        <f>'[1]Supplementary Info Con''t'!$A$65</f>
        <v>(4)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v>
      </c>
      <c r="B147" s="428"/>
      <c r="C147" s="428"/>
      <c r="D147" s="428"/>
      <c r="E147" s="428"/>
      <c r="F147" s="428"/>
      <c r="G147" s="428"/>
    </row>
    <row r="148" spans="1:9" x14ac:dyDescent="0.2">
      <c r="A148" s="428"/>
      <c r="B148" s="428"/>
      <c r="C148" s="428"/>
      <c r="D148" s="428"/>
      <c r="E148" s="428"/>
      <c r="F148" s="428"/>
      <c r="G148" s="428"/>
    </row>
    <row r="150" spans="1:9" ht="21" x14ac:dyDescent="0.3">
      <c r="A150" s="203" t="s">
        <v>1182</v>
      </c>
      <c r="B150" s="203"/>
      <c r="C150" s="203"/>
      <c r="D150" s="203"/>
      <c r="E150" s="203"/>
      <c r="F150" s="203"/>
      <c r="G150" s="204"/>
    </row>
    <row r="151" spans="1:9" ht="15" x14ac:dyDescent="0.25">
      <c r="A151" s="205"/>
      <c r="B151" s="206"/>
      <c r="C151" s="206"/>
      <c r="D151" s="206"/>
      <c r="E151" s="206"/>
      <c r="F151" s="207"/>
      <c r="G151" s="208"/>
    </row>
    <row r="152" spans="1:9" ht="14.25" customHeight="1" x14ac:dyDescent="0.25">
      <c r="A152" s="205" t="s">
        <v>64</v>
      </c>
      <c r="B152" s="209"/>
      <c r="C152" s="209"/>
      <c r="D152" s="210">
        <f>[1]Calculations!D7</f>
        <v>25238126600</v>
      </c>
      <c r="E152" s="210"/>
      <c r="F152" s="207"/>
      <c r="G152" s="208"/>
      <c r="H152" s="107"/>
      <c r="I152" s="107"/>
    </row>
    <row r="153" spans="1:9" ht="15" x14ac:dyDescent="0.25">
      <c r="A153" s="205"/>
      <c r="B153" s="209"/>
      <c r="C153" s="209"/>
      <c r="D153" s="211"/>
      <c r="E153" s="211"/>
      <c r="F153" s="207"/>
      <c r="G153" s="208"/>
      <c r="H153" s="107"/>
      <c r="I153" s="107"/>
    </row>
    <row r="154" spans="1:9" ht="15" x14ac:dyDescent="0.25">
      <c r="A154" s="212" t="s">
        <v>1183</v>
      </c>
      <c r="B154" s="209"/>
      <c r="C154" s="209"/>
      <c r="D154" s="213">
        <f>[1]Calculations!D9</f>
        <v>32599223021.548004</v>
      </c>
      <c r="E154" s="214"/>
      <c r="F154" s="215" t="s">
        <v>1184</v>
      </c>
      <c r="G154" s="216">
        <f>[1]Calculations!H9</f>
        <v>35433938066.900002</v>
      </c>
      <c r="H154" s="107"/>
      <c r="I154" s="107"/>
    </row>
    <row r="155" spans="1:9" ht="15" x14ac:dyDescent="0.25">
      <c r="A155" s="217" t="s">
        <v>1185</v>
      </c>
      <c r="B155" s="209"/>
      <c r="C155" s="209"/>
      <c r="D155" s="218"/>
      <c r="E155" s="219"/>
      <c r="F155" s="220" t="s">
        <v>1186</v>
      </c>
      <c r="G155" s="221">
        <f>[1]Calculations!H10</f>
        <v>32599223021.548004</v>
      </c>
      <c r="H155" s="107"/>
      <c r="I155" s="107"/>
    </row>
    <row r="156" spans="1:9" ht="15" x14ac:dyDescent="0.25">
      <c r="A156" s="222" t="s">
        <v>1187</v>
      </c>
      <c r="B156" s="223"/>
      <c r="C156" s="223"/>
      <c r="D156" s="218">
        <f>[1]Calculations!D11</f>
        <v>0</v>
      </c>
      <c r="E156" s="211"/>
      <c r="F156" s="215" t="s">
        <v>1188</v>
      </c>
      <c r="G156" s="224">
        <f>[1]Calculations!H11</f>
        <v>0.92</v>
      </c>
      <c r="H156" s="107"/>
      <c r="I156" s="107"/>
    </row>
    <row r="157" spans="1:9" ht="15" x14ac:dyDescent="0.25">
      <c r="A157" s="212" t="s">
        <v>1189</v>
      </c>
      <c r="B157" s="209"/>
      <c r="C157" s="209"/>
      <c r="D157" s="218">
        <f>[1]Calculations!D12</f>
        <v>0</v>
      </c>
      <c r="E157" s="211"/>
      <c r="F157" s="208" t="s">
        <v>1190</v>
      </c>
      <c r="G157" s="225">
        <f>[1]Calculations!H12</f>
        <v>0.95</v>
      </c>
      <c r="H157" s="107"/>
      <c r="I157" s="107"/>
    </row>
    <row r="158" spans="1:9" ht="15" x14ac:dyDescent="0.25">
      <c r="A158" s="212" t="s">
        <v>1191</v>
      </c>
      <c r="B158" s="209"/>
      <c r="C158" s="209"/>
      <c r="D158" s="218">
        <f>[1]Calculations!D13</f>
        <v>0</v>
      </c>
      <c r="E158" s="211"/>
      <c r="F158" s="208"/>
      <c r="G158" s="207"/>
      <c r="H158" s="107"/>
      <c r="I158" s="107"/>
    </row>
    <row r="159" spans="1:9" ht="15" x14ac:dyDescent="0.25">
      <c r="A159" s="212" t="s">
        <v>1192</v>
      </c>
      <c r="B159" s="209"/>
      <c r="C159" s="209"/>
      <c r="D159" s="218">
        <f>[1]Calculations!D14</f>
        <v>0</v>
      </c>
      <c r="E159" s="211"/>
      <c r="F159" s="208"/>
      <c r="G159" s="207"/>
      <c r="H159" s="107"/>
      <c r="I159" s="107"/>
    </row>
    <row r="160" spans="1:9" ht="17.25" x14ac:dyDescent="0.25">
      <c r="A160" s="212" t="s">
        <v>1193</v>
      </c>
      <c r="B160" s="209"/>
      <c r="C160" s="209"/>
      <c r="D160" s="218">
        <f>[1]Calculations!D15</f>
        <v>0</v>
      </c>
      <c r="E160" s="211"/>
      <c r="F160" s="208"/>
      <c r="G160" s="207"/>
      <c r="H160" s="107"/>
      <c r="I160" s="107"/>
    </row>
    <row r="161" spans="1:9" ht="15" x14ac:dyDescent="0.25">
      <c r="A161" s="212" t="s">
        <v>1194</v>
      </c>
      <c r="B161" s="209"/>
      <c r="C161" s="209"/>
      <c r="D161" s="218">
        <f>[1]Calculations!D16</f>
        <v>375263658.60000002</v>
      </c>
      <c r="E161" s="226"/>
      <c r="F161" s="208"/>
      <c r="G161" s="207"/>
      <c r="H161" s="107"/>
      <c r="I161" s="107"/>
    </row>
    <row r="162" spans="1:9" ht="15.75" thickBot="1" x14ac:dyDescent="0.3">
      <c r="A162" s="205" t="s">
        <v>1195</v>
      </c>
      <c r="B162" s="209"/>
      <c r="C162" s="209"/>
      <c r="D162" s="227">
        <f>[1]Calculations!D17</f>
        <v>32223959362.948006</v>
      </c>
      <c r="E162" s="228"/>
      <c r="F162" s="208"/>
      <c r="G162" s="207"/>
      <c r="H162" s="107"/>
      <c r="I162" s="107"/>
    </row>
    <row r="163" spans="1:9" ht="16.5" thickTop="1" thickBot="1" x14ac:dyDescent="0.3">
      <c r="A163" s="205"/>
      <c r="B163" s="209"/>
      <c r="C163" s="209"/>
      <c r="D163" s="206"/>
      <c r="E163" s="206"/>
      <c r="F163" s="208"/>
      <c r="G163" s="207"/>
      <c r="H163" s="107"/>
      <c r="I163" s="107"/>
    </row>
    <row r="164" spans="1:9" ht="15.75" thickBot="1" x14ac:dyDescent="0.3">
      <c r="A164" s="205" t="s">
        <v>1196</v>
      </c>
      <c r="B164" s="229"/>
      <c r="C164" s="229"/>
      <c r="D164" s="230" t="str">
        <f>[1]Calculations!$D$19</f>
        <v>PASS</v>
      </c>
      <c r="E164" s="231"/>
      <c r="F164" s="208"/>
      <c r="G164" s="208"/>
      <c r="H164" s="107"/>
      <c r="I164" s="107"/>
    </row>
    <row r="165" spans="1:9" ht="15" x14ac:dyDescent="0.25">
      <c r="A165" s="205"/>
      <c r="B165" s="229"/>
      <c r="C165" s="229"/>
      <c r="D165" s="231"/>
      <c r="E165" s="231"/>
      <c r="F165" s="208"/>
      <c r="G165" s="208"/>
      <c r="H165" s="107"/>
      <c r="I165" s="107"/>
    </row>
    <row r="166" spans="1:9" ht="21" x14ac:dyDescent="0.3">
      <c r="A166" s="203" t="s">
        <v>1197</v>
      </c>
      <c r="B166" s="203"/>
      <c r="C166" s="203"/>
      <c r="D166" s="203"/>
      <c r="E166" s="203"/>
      <c r="F166" s="204"/>
      <c r="G166" s="204"/>
      <c r="H166" s="107"/>
      <c r="I166" s="107"/>
    </row>
    <row r="167" spans="1:9" ht="15" x14ac:dyDescent="0.25">
      <c r="A167" s="232"/>
      <c r="B167" s="233"/>
      <c r="C167" s="233"/>
      <c r="D167" s="234"/>
      <c r="E167" s="234"/>
      <c r="F167" s="236"/>
      <c r="G167" s="237"/>
    </row>
    <row r="168" spans="1:9" ht="17.25" x14ac:dyDescent="0.25">
      <c r="A168" s="212" t="s">
        <v>1198</v>
      </c>
      <c r="B168" s="238"/>
      <c r="C168" s="233"/>
      <c r="D168" s="239">
        <f>[1]Calculations!D23</f>
        <v>25297454906.975464</v>
      </c>
      <c r="E168" s="210"/>
      <c r="F168" s="236"/>
      <c r="G168" s="237"/>
    </row>
    <row r="169" spans="1:9" ht="15" x14ac:dyDescent="0.25">
      <c r="A169" s="232"/>
      <c r="B169" s="233"/>
      <c r="C169" s="233"/>
      <c r="D169" s="241"/>
      <c r="E169" s="234"/>
      <c r="F169" s="236"/>
      <c r="G169" s="237"/>
    </row>
    <row r="170" spans="1:9" ht="15" x14ac:dyDescent="0.25">
      <c r="A170" s="242" t="s">
        <v>1199</v>
      </c>
      <c r="B170" s="233"/>
      <c r="C170" s="233"/>
      <c r="D170" s="243">
        <f>[1]Calculations!D25</f>
        <v>35449260240.900002</v>
      </c>
      <c r="E170" s="244"/>
      <c r="F170" s="245" t="s">
        <v>1184</v>
      </c>
      <c r="G170" s="246">
        <f>[1]Calculations!H25</f>
        <v>35449260240.900002</v>
      </c>
    </row>
    <row r="171" spans="1:9" ht="17.25" x14ac:dyDescent="0.25">
      <c r="A171" s="247" t="s">
        <v>1200</v>
      </c>
      <c r="B171" s="248"/>
      <c r="C171" s="248"/>
      <c r="D171" s="241"/>
      <c r="E171" s="234"/>
      <c r="F171" s="245" t="s">
        <v>1186</v>
      </c>
      <c r="G171" s="246">
        <f>[1]Calculations!H26</f>
        <v>64016720943.807999</v>
      </c>
    </row>
    <row r="172" spans="1:9" ht="15" x14ac:dyDescent="0.25">
      <c r="A172" s="247" t="s">
        <v>1201</v>
      </c>
      <c r="B172" s="233"/>
      <c r="C172" s="233"/>
      <c r="D172" s="249"/>
      <c r="E172" s="250"/>
      <c r="F172" s="235"/>
      <c r="G172" s="236"/>
    </row>
    <row r="173" spans="1:9" ht="15" x14ac:dyDescent="0.25">
      <c r="A173" s="222" t="s">
        <v>1187</v>
      </c>
      <c r="B173" s="233"/>
      <c r="C173" s="233"/>
      <c r="D173" s="251">
        <f>[1]Calculations!D28</f>
        <v>0</v>
      </c>
      <c r="E173" s="226"/>
      <c r="F173" s="240"/>
      <c r="G173" s="236"/>
    </row>
    <row r="174" spans="1:9" ht="15" x14ac:dyDescent="0.25">
      <c r="A174" s="212" t="s">
        <v>1189</v>
      </c>
      <c r="B174" s="233"/>
      <c r="C174" s="233"/>
      <c r="D174" s="251">
        <f>[1]Calculations!D29</f>
        <v>0</v>
      </c>
      <c r="E174" s="252"/>
      <c r="F174" s="240"/>
      <c r="G174" s="236"/>
    </row>
    <row r="175" spans="1:9" ht="15" x14ac:dyDescent="0.25">
      <c r="A175" s="242" t="s">
        <v>1202</v>
      </c>
      <c r="B175" s="233"/>
      <c r="C175" s="233"/>
      <c r="D175" s="249">
        <f>[1]Calculations!D30</f>
        <v>0</v>
      </c>
      <c r="E175" s="253"/>
      <c r="F175" s="240"/>
      <c r="G175" s="236"/>
    </row>
    <row r="176" spans="1:9" ht="15" x14ac:dyDescent="0.25">
      <c r="A176" s="212" t="s">
        <v>1192</v>
      </c>
      <c r="B176" s="233"/>
      <c r="C176" s="233"/>
      <c r="D176" s="249">
        <f>[1]Calculations!D31</f>
        <v>0</v>
      </c>
      <c r="E176" s="253"/>
      <c r="F176" s="235"/>
      <c r="G176" s="236"/>
    </row>
    <row r="177" spans="1:7" ht="17.25" x14ac:dyDescent="0.25">
      <c r="A177" s="212" t="s">
        <v>1193</v>
      </c>
      <c r="B177" s="233"/>
      <c r="C177" s="233"/>
      <c r="D177" s="249"/>
      <c r="E177" s="253"/>
      <c r="F177" s="235"/>
      <c r="G177" s="236"/>
    </row>
    <row r="178" spans="1:7" ht="15" x14ac:dyDescent="0.25">
      <c r="A178" s="242" t="s">
        <v>1203</v>
      </c>
      <c r="B178" s="233"/>
      <c r="C178" s="233"/>
      <c r="D178" s="249"/>
      <c r="E178" s="253"/>
      <c r="F178" s="254"/>
      <c r="G178" s="236"/>
    </row>
    <row r="179" spans="1:7" ht="15.75" thickBot="1" x14ac:dyDescent="0.3">
      <c r="A179" s="205" t="s">
        <v>1204</v>
      </c>
      <c r="B179" s="233"/>
      <c r="C179" s="233"/>
      <c r="D179" s="255">
        <f>[1]Calculations!D34</f>
        <v>35449260240.900002</v>
      </c>
      <c r="E179" s="256"/>
      <c r="F179" s="235"/>
      <c r="G179" s="236"/>
    </row>
    <row r="180" spans="1:7" ht="15.75" thickTop="1" x14ac:dyDescent="0.25">
      <c r="A180" s="205"/>
      <c r="B180" s="233"/>
      <c r="C180" s="233"/>
      <c r="D180" s="233"/>
      <c r="E180" s="233"/>
      <c r="F180" s="235"/>
      <c r="G180" s="236"/>
    </row>
    <row r="181" spans="1:7" ht="15" x14ac:dyDescent="0.25">
      <c r="A181" s="257"/>
      <c r="B181" s="258"/>
      <c r="C181" s="258"/>
      <c r="D181" s="258"/>
      <c r="E181" s="258"/>
      <c r="F181" s="259"/>
      <c r="G181" s="237"/>
    </row>
    <row r="182" spans="1:7" ht="18.75" x14ac:dyDescent="0.3">
      <c r="A182" s="203" t="s">
        <v>1205</v>
      </c>
      <c r="B182" s="203"/>
      <c r="C182" s="203"/>
      <c r="D182" s="203"/>
      <c r="E182" s="203"/>
      <c r="F182" s="203"/>
      <c r="G182" s="204"/>
    </row>
    <row r="183" spans="1:7" ht="15" x14ac:dyDescent="0.25">
      <c r="A183" s="232"/>
      <c r="B183" s="233"/>
      <c r="C183" s="233"/>
      <c r="D183" s="211"/>
      <c r="E183" s="211"/>
      <c r="F183" s="235"/>
      <c r="G183" s="236"/>
    </row>
    <row r="184" spans="1:7" ht="15" x14ac:dyDescent="0.25">
      <c r="A184" s="242" t="s">
        <v>1206</v>
      </c>
      <c r="B184" s="233"/>
      <c r="C184" s="233"/>
      <c r="D184" s="243">
        <f>[1]Calculations!D39</f>
        <v>27444449430.733238</v>
      </c>
      <c r="E184" s="260"/>
      <c r="F184" s="235"/>
      <c r="G184" s="236"/>
    </row>
    <row r="185" spans="1:7" ht="15" x14ac:dyDescent="0.25">
      <c r="A185" s="206" t="s">
        <v>1207</v>
      </c>
      <c r="B185" s="248"/>
      <c r="C185" s="248"/>
      <c r="D185" s="261">
        <f>[1]Calculations!D40</f>
        <v>9454131542.4667587</v>
      </c>
      <c r="E185" s="260"/>
      <c r="F185" s="254"/>
      <c r="G185" s="236"/>
    </row>
    <row r="186" spans="1:7" ht="15.75" thickBot="1" x14ac:dyDescent="0.3">
      <c r="A186" s="242" t="s">
        <v>1208</v>
      </c>
      <c r="B186" s="235"/>
      <c r="C186" s="235"/>
      <c r="D186" s="262">
        <f>[1]Calculations!D41</f>
        <v>36898580973.199997</v>
      </c>
      <c r="E186" s="256"/>
      <c r="F186" s="235"/>
      <c r="G186" s="263"/>
    </row>
    <row r="187" spans="1:7" ht="15.75" thickTop="1" x14ac:dyDescent="0.25">
      <c r="A187" s="242"/>
      <c r="B187" s="235"/>
      <c r="C187" s="235"/>
      <c r="D187" s="264"/>
      <c r="E187" s="264"/>
      <c r="F187" s="235"/>
      <c r="G187" s="263"/>
    </row>
    <row r="188" spans="1:7" ht="15" x14ac:dyDescent="0.25">
      <c r="A188" s="232"/>
      <c r="B188" s="233"/>
      <c r="C188" s="233"/>
      <c r="D188" s="233"/>
      <c r="E188" s="233"/>
      <c r="F188" s="235"/>
      <c r="G188" s="236"/>
    </row>
    <row r="189" spans="1:7" ht="21" x14ac:dyDescent="0.3">
      <c r="A189" s="203" t="s">
        <v>1209</v>
      </c>
      <c r="B189" s="203"/>
      <c r="C189" s="203"/>
      <c r="D189" s="203"/>
      <c r="E189" s="203"/>
      <c r="F189" s="203"/>
      <c r="G189" s="204"/>
    </row>
    <row r="190" spans="1:7" ht="18.75" x14ac:dyDescent="0.3">
      <c r="A190" s="265"/>
      <c r="B190" s="265"/>
      <c r="C190" s="265"/>
      <c r="D190" s="265"/>
      <c r="E190" s="265"/>
      <c r="F190" s="265"/>
      <c r="G190" s="70"/>
    </row>
    <row r="191" spans="1:7" ht="15" x14ac:dyDescent="0.25">
      <c r="A191" s="266" t="s">
        <v>1210</v>
      </c>
      <c r="B191" s="267" t="s">
        <v>1211</v>
      </c>
      <c r="C191" s="267"/>
      <c r="D191" s="267" t="s">
        <v>1212</v>
      </c>
      <c r="E191" s="266"/>
      <c r="F191" s="266"/>
      <c r="G191" s="268"/>
    </row>
    <row r="192" spans="1:7" ht="15" x14ac:dyDescent="0.25">
      <c r="A192" s="269">
        <f>[1]Calculations!A47</f>
        <v>42947</v>
      </c>
      <c r="B192" s="270" t="str">
        <f>[1]Calculations!B47</f>
        <v>N/A</v>
      </c>
      <c r="C192" s="252">
        <f>[1]Calculations!C47</f>
        <v>0</v>
      </c>
      <c r="D192" s="270" t="str">
        <f>[1]Calculations!D47</f>
        <v>N/A</v>
      </c>
      <c r="E192" s="271"/>
      <c r="F192" s="272"/>
      <c r="G192" s="70"/>
    </row>
    <row r="193" spans="1:7" ht="15" x14ac:dyDescent="0.25">
      <c r="A193" s="269"/>
      <c r="B193" s="252"/>
      <c r="C193" s="252"/>
      <c r="D193" s="271"/>
      <c r="E193" s="271"/>
      <c r="F193" s="272"/>
      <c r="G193" s="70"/>
    </row>
    <row r="194" spans="1:7" ht="18.75" x14ac:dyDescent="0.3">
      <c r="A194" s="203" t="s">
        <v>1213</v>
      </c>
      <c r="B194" s="203"/>
      <c r="C194" s="203"/>
      <c r="D194" s="203"/>
      <c r="E194" s="203"/>
      <c r="F194" s="203"/>
      <c r="G194" s="204"/>
    </row>
    <row r="195" spans="1:7" ht="18.75" x14ac:dyDescent="0.3">
      <c r="A195" s="265"/>
      <c r="B195" s="265"/>
      <c r="C195" s="265"/>
      <c r="D195" s="265"/>
      <c r="E195" s="265"/>
      <c r="F195" s="265"/>
      <c r="G195" s="70"/>
    </row>
    <row r="196" spans="1:7" x14ac:dyDescent="0.2">
      <c r="A196" s="273"/>
      <c r="B196" s="274">
        <f>[1]Calculations!B51</f>
        <v>42947</v>
      </c>
      <c r="C196" s="274"/>
      <c r="D196" s="274">
        <f>[1]Calculations!D51</f>
        <v>42915</v>
      </c>
      <c r="E196" s="275"/>
      <c r="F196" s="275"/>
      <c r="G196" s="276"/>
    </row>
    <row r="197" spans="1:7" ht="15" x14ac:dyDescent="0.25">
      <c r="A197" s="266" t="s">
        <v>1214</v>
      </c>
      <c r="B197" s="273"/>
      <c r="C197" s="273"/>
      <c r="D197" s="273"/>
      <c r="E197" s="273"/>
      <c r="F197" s="277"/>
      <c r="G197" s="276"/>
    </row>
    <row r="198" spans="1:7" ht="15" x14ac:dyDescent="0.25">
      <c r="A198" s="206" t="s">
        <v>1215</v>
      </c>
      <c r="B198" s="278">
        <f>[1]Calculations!B53</f>
        <v>842172309.61000001</v>
      </c>
      <c r="C198" s="278"/>
      <c r="D198" s="278">
        <f>[1]Calculations!D53</f>
        <v>795395489.7299999</v>
      </c>
      <c r="E198" s="278"/>
      <c r="F198" s="279"/>
      <c r="G198" s="280"/>
    </row>
    <row r="199" spans="1:7" ht="15" x14ac:dyDescent="0.25">
      <c r="A199" s="206" t="s">
        <v>1216</v>
      </c>
      <c r="B199" s="278">
        <f>[1]Calculations!B54</f>
        <v>322187727.13</v>
      </c>
      <c r="C199" s="278"/>
      <c r="D199" s="278">
        <f>[1]Calculations!D54</f>
        <v>287968613.07999998</v>
      </c>
      <c r="E199" s="278"/>
      <c r="F199" s="279"/>
      <c r="G199" s="281"/>
    </row>
    <row r="200" spans="1:7" ht="15" x14ac:dyDescent="0.25">
      <c r="A200" s="258" t="s">
        <v>1217</v>
      </c>
      <c r="B200" s="278">
        <f>[1]Calculations!B55</f>
        <v>85749241.970000014</v>
      </c>
      <c r="C200" s="278"/>
      <c r="D200" s="278">
        <f>[1]Calculations!D55</f>
        <v>82292193.930000007</v>
      </c>
      <c r="E200" s="278"/>
      <c r="F200" s="279"/>
      <c r="G200" s="281"/>
    </row>
    <row r="201" spans="1:7" ht="15" x14ac:dyDescent="0.25">
      <c r="A201" s="258" t="s">
        <v>1218</v>
      </c>
      <c r="B201" s="278">
        <f>[1]Calculations!B56</f>
        <v>0</v>
      </c>
      <c r="C201" s="282"/>
      <c r="D201" s="278">
        <f>[1]Calculations!D56</f>
        <v>0</v>
      </c>
      <c r="E201" s="282"/>
      <c r="F201" s="283"/>
      <c r="G201" s="276"/>
    </row>
    <row r="202" spans="1:7" ht="15" x14ac:dyDescent="0.25">
      <c r="A202" s="206" t="s">
        <v>1219</v>
      </c>
      <c r="B202" s="278">
        <f>[1]Calculations!B57</f>
        <v>0</v>
      </c>
      <c r="C202" s="282"/>
      <c r="D202" s="278">
        <f>[1]Calculations!D57</f>
        <v>0</v>
      </c>
      <c r="E202" s="282"/>
      <c r="F202" s="283"/>
      <c r="G202" s="276"/>
    </row>
    <row r="203" spans="1:7" ht="15" x14ac:dyDescent="0.25">
      <c r="A203" s="266" t="s">
        <v>1220</v>
      </c>
      <c r="B203" s="278"/>
      <c r="C203" s="278"/>
      <c r="D203" s="278"/>
      <c r="E203" s="278"/>
      <c r="F203" s="279"/>
      <c r="G203" s="276"/>
    </row>
    <row r="204" spans="1:7" ht="15" x14ac:dyDescent="0.25">
      <c r="A204" s="206" t="s">
        <v>1221</v>
      </c>
      <c r="B204" s="278">
        <f>[1]Calculations!B59</f>
        <v>0</v>
      </c>
      <c r="C204" s="278"/>
      <c r="D204" s="278">
        <f>[1]Calculations!D59</f>
        <v>0</v>
      </c>
      <c r="E204" s="278"/>
      <c r="F204" s="284"/>
      <c r="G204" s="276"/>
    </row>
    <row r="205" spans="1:7" ht="15" x14ac:dyDescent="0.25">
      <c r="A205" s="206" t="s">
        <v>1222</v>
      </c>
      <c r="B205" s="278">
        <f>[1]Calculations!B60</f>
        <v>-81141048.434446037</v>
      </c>
      <c r="C205" s="285"/>
      <c r="D205" s="278">
        <f>[1]Calculations!D60</f>
        <v>-75234153.991869554</v>
      </c>
      <c r="E205" s="285" t="s">
        <v>1223</v>
      </c>
      <c r="F205" s="284"/>
      <c r="G205" s="276"/>
    </row>
    <row r="206" spans="1:7" ht="15" x14ac:dyDescent="0.25">
      <c r="A206" s="206" t="s">
        <v>1224</v>
      </c>
      <c r="B206" s="278">
        <f>[1]Calculations!B61</f>
        <v>-50290703.419999994</v>
      </c>
      <c r="C206" s="286"/>
      <c r="D206" s="278">
        <f>[1]Calculations!D61</f>
        <v>-50999022.509999998</v>
      </c>
      <c r="E206" s="286"/>
      <c r="F206" s="284"/>
      <c r="G206" s="276"/>
    </row>
    <row r="207" spans="1:7" ht="15" x14ac:dyDescent="0.25">
      <c r="A207" s="206" t="s">
        <v>1225</v>
      </c>
      <c r="B207" s="278">
        <f>[1]Calculations!B62</f>
        <v>-1114069333.3199754</v>
      </c>
      <c r="C207" s="285"/>
      <c r="D207" s="278">
        <f>[1]Calculations!D62</f>
        <v>-1032365080.2999879</v>
      </c>
      <c r="E207" s="285" t="s">
        <v>1223</v>
      </c>
      <c r="F207" s="284"/>
      <c r="G207" s="276"/>
    </row>
    <row r="208" spans="1:7" ht="15" x14ac:dyDescent="0.25">
      <c r="A208" s="287" t="s">
        <v>1226</v>
      </c>
      <c r="B208" s="278">
        <f>[1]Calculations!B63</f>
        <v>0</v>
      </c>
      <c r="C208" s="285"/>
      <c r="D208" s="278">
        <f>[1]Calculations!D63</f>
        <v>0</v>
      </c>
      <c r="E208" s="288"/>
      <c r="F208" s="280"/>
      <c r="G208" s="276"/>
    </row>
    <row r="209" spans="1:7" ht="17.25" x14ac:dyDescent="0.25">
      <c r="A209" s="206" t="s">
        <v>1227</v>
      </c>
      <c r="B209" s="278">
        <f>[1]Calculations!B64</f>
        <v>-2756.07</v>
      </c>
      <c r="C209" s="289"/>
      <c r="D209" s="278">
        <f>[1]Calculations!D64</f>
        <v>-704.48</v>
      </c>
      <c r="E209" s="289"/>
      <c r="F209" s="290"/>
      <c r="G209" s="276"/>
    </row>
    <row r="210" spans="1:7" ht="15.75" thickBot="1" x14ac:dyDescent="0.3">
      <c r="A210" s="206" t="s">
        <v>1228</v>
      </c>
      <c r="B210" s="291">
        <f>[1]Calculations!B65</f>
        <v>4605437.465578489</v>
      </c>
      <c r="C210" s="291"/>
      <c r="D210" s="291">
        <f>[1]Calculations!D65</f>
        <v>7057335.4581426568</v>
      </c>
      <c r="E210" s="279"/>
      <c r="F210" s="279"/>
      <c r="G210" s="292"/>
    </row>
    <row r="211" spans="1:7" ht="15.75" thickTop="1" x14ac:dyDescent="0.25">
      <c r="A211" s="206"/>
      <c r="B211" s="293"/>
      <c r="C211" s="293"/>
      <c r="D211" s="273"/>
      <c r="E211" s="273"/>
      <c r="F211" s="276"/>
      <c r="G211" s="276"/>
    </row>
    <row r="212" spans="1:7" ht="15" x14ac:dyDescent="0.25">
      <c r="A212" s="206"/>
      <c r="B212" s="294"/>
      <c r="C212" s="293"/>
      <c r="D212" s="273"/>
      <c r="E212" s="273"/>
      <c r="F212" s="276"/>
      <c r="G212" s="276"/>
    </row>
    <row r="213" spans="1:7" x14ac:dyDescent="0.2">
      <c r="A213" s="273"/>
      <c r="B213" s="273"/>
      <c r="C213" s="273"/>
      <c r="D213" s="273"/>
      <c r="E213" s="273"/>
      <c r="F213" s="276"/>
      <c r="G213" s="276"/>
    </row>
    <row r="214" spans="1:7" x14ac:dyDescent="0.2">
      <c r="A214" s="273" t="str">
        <f>[1]Calculations!A69</f>
        <v xml:space="preserve">(1) The indexation methodology used to account for subsequent price developments since the date of the Original Market Value is based on the Teranet - National Bank Regional and </v>
      </c>
      <c r="B214" s="273"/>
      <c r="C214" s="273"/>
      <c r="D214" s="273"/>
      <c r="E214" s="273"/>
      <c r="F214" s="273"/>
      <c r="G214" s="273"/>
    </row>
    <row r="215" spans="1:7" x14ac:dyDescent="0.2">
      <c r="A215" s="273" t="str">
        <f>[1]Calculations!A70</f>
        <v>Property Type Sub-Indices (TNB RPTSIs). Mortgaged properties are matched to the Teranet data which provides a granular analysis at the local level and, where available, segmented</v>
      </c>
      <c r="B215" s="273"/>
      <c r="C215" s="273"/>
      <c r="D215" s="273"/>
      <c r="E215" s="273"/>
      <c r="F215" s="273"/>
      <c r="G215" s="273"/>
    </row>
    <row r="216" spans="1:7" x14ac:dyDescent="0.2">
      <c r="A216" s="273" t="str">
        <f>[1]Calculations!A71</f>
        <v xml:space="preserve">by property type. The data derived by the TNB RPTSIs is based on a repeat sales method, which measures the change in price of certain residential properties </v>
      </c>
      <c r="B216" s="273"/>
      <c r="C216" s="273"/>
      <c r="D216" s="273"/>
      <c r="E216" s="273"/>
      <c r="F216" s="273"/>
      <c r="G216" s="273"/>
    </row>
    <row r="217" spans="1:7" x14ac:dyDescent="0.2">
      <c r="A217" s="273" t="str">
        <f>[1]Calculations!A72</f>
        <v>within the related area based on at least two sales of each such property over time. Such price change data is then used to formulate the TNB RPTSIs</v>
      </c>
      <c r="B217" s="273"/>
      <c r="C217" s="273"/>
      <c r="D217" s="273"/>
      <c r="E217" s="273"/>
      <c r="F217" s="273"/>
      <c r="G217" s="273"/>
    </row>
    <row r="218" spans="1:7" x14ac:dyDescent="0.2">
      <c r="A218" s="273" t="str">
        <f>[1]Calculations!A73</f>
        <v>for the related area. The Original Market Value is as of the date it is most recently determined or assessed in accordance with the underwriting policies (whether</v>
      </c>
      <c r="B218" s="273"/>
      <c r="C218" s="273"/>
      <c r="D218" s="273"/>
      <c r="E218" s="273"/>
      <c r="F218" s="273"/>
      <c r="G218" s="273"/>
    </row>
    <row r="219" spans="1:7" x14ac:dyDescent="0.2">
      <c r="A219" s="273" t="str">
        <f>[1]Calculations!A74</f>
        <v>upon origination or renewal of the Loan or subsequently thereto).</v>
      </c>
      <c r="B219" s="273"/>
      <c r="C219" s="273"/>
      <c r="D219" s="273"/>
      <c r="E219" s="273"/>
      <c r="F219" s="273"/>
      <c r="G219" s="273"/>
    </row>
    <row r="220" spans="1:7" x14ac:dyDescent="0.2">
      <c r="A220" s="273" t="str">
        <f>[1]Calculations!A75</f>
        <v>(2) Amounts are required to be credited to the Pre-Maturity Liquidity Ledger in respect of Series of Hard Bullet Covered Bonds in certain circumstances more fully described in the</v>
      </c>
      <c r="B220" s="273"/>
      <c r="C220" s="273"/>
      <c r="D220" s="273"/>
      <c r="E220" s="273"/>
      <c r="F220" s="273"/>
      <c r="G220" s="273"/>
    </row>
    <row r="221" spans="1:7" x14ac:dyDescent="0.2">
      <c r="A221" s="273" t="str">
        <f>[1]Calculations!A76</f>
        <v>Transaction Documents.</v>
      </c>
      <c r="B221" s="273"/>
      <c r="C221" s="273"/>
      <c r="D221" s="273"/>
      <c r="E221" s="273"/>
      <c r="F221" s="273"/>
      <c r="G221" s="273"/>
    </row>
    <row r="222" spans="1:7" x14ac:dyDescent="0.2">
      <c r="A222" s="273" t="str">
        <f>[1]Calculations!A77</f>
        <v>(3) Trading value method is the last selling price as of the Calculation Date of the covered bond.</v>
      </c>
      <c r="B222" s="273"/>
      <c r="C222" s="273"/>
      <c r="D222" s="273"/>
      <c r="E222" s="273"/>
      <c r="F222" s="273"/>
      <c r="G222" s="273"/>
    </row>
    <row r="223" spans="1:7" x14ac:dyDescent="0.2">
      <c r="A223" s="273" t="str">
        <f>[1]Calculations!A78</f>
        <v>(4) Present value of expected future cash flows of Loans, calculated using the weighted average current market interest rates offered to Scotiabank clients as at the last day of the month,</v>
      </c>
      <c r="B223" s="273"/>
      <c r="C223" s="273"/>
      <c r="D223" s="273"/>
      <c r="E223" s="273"/>
      <c r="F223" s="273"/>
      <c r="G223" s="273"/>
    </row>
    <row r="224" spans="1:7" ht="15" x14ac:dyDescent="0.2">
      <c r="A224" s="295" t="str">
        <f>[1]Calculations!A79</f>
        <v>being 2.7014%.</v>
      </c>
      <c r="B224" s="273"/>
      <c r="C224" s="273"/>
      <c r="D224" s="296"/>
      <c r="E224" s="296"/>
      <c r="F224" s="276"/>
      <c r="G224" s="276"/>
    </row>
    <row r="225" spans="1:7" x14ac:dyDescent="0.2">
      <c r="A225" s="273" t="str">
        <f>[1]Calculations!A80</f>
        <v>(5) Scotiabank currently reviews the Loans in its Covered Bond Portfolio, on a periodic basis, to ensure such Loans continue to be Eligible Loans. As a result of a review, a selection of</v>
      </c>
      <c r="B225" s="273"/>
      <c r="C225" s="273"/>
      <c r="D225" s="273"/>
      <c r="E225" s="273"/>
      <c r="F225" s="276"/>
      <c r="G225" s="276"/>
    </row>
    <row r="226" spans="1:7" x14ac:dyDescent="0.2">
      <c r="A226" s="273" t="str">
        <f>[1]Calculations!A81</f>
        <v>Loans may be sold by the Guarantor to Scotiabank, including Loans that have ceased to be Eligible Loans or Loans that are at least 90 days past due or subject to foreclosure. Sales of</v>
      </c>
      <c r="B226" s="273"/>
      <c r="C226" s="273"/>
      <c r="D226" s="273"/>
      <c r="E226" s="273"/>
      <c r="F226" s="276"/>
      <c r="G226" s="276"/>
    </row>
    <row r="227" spans="1:7" x14ac:dyDescent="0.2">
      <c r="A227" s="273" t="str">
        <f>[1]Calculations!A82</f>
        <v>Eligible Loans by the Guarantor that are at least 90 days past due or subject to foreclosure is done on a voluntary basis and the Guarantor is under no obligation to continue such sales or</v>
      </c>
      <c r="B227" s="273"/>
      <c r="C227" s="273"/>
      <c r="D227" s="273"/>
      <c r="E227" s="273"/>
      <c r="F227" s="276"/>
      <c r="G227" s="297"/>
    </row>
    <row r="228" spans="1:7" x14ac:dyDescent="0.2">
      <c r="A228" s="273" t="str">
        <f>[1]Calculations!A83</f>
        <v>notify investors of any discontinuance of such sales. The sale of Loans by the Guarantor that were at least 90 days past due or subject to foreclosure reflected in this Investor Report were</v>
      </c>
      <c r="B228" s="273"/>
      <c r="C228" s="273"/>
      <c r="D228" s="273"/>
      <c r="E228" s="273"/>
      <c r="F228" s="276"/>
      <c r="G228" s="276"/>
    </row>
    <row r="229" spans="1:7" x14ac:dyDescent="0.2">
      <c r="A229" s="273" t="str">
        <f>[1]Calculations!A84</f>
        <v>immaterial to the Covered Bond Portfolio’s overall performance. Refer to Note 12 of Scotiabank’s Form 40-F for the fiscal year ended October 31, 2016 for details on impaired loans and</v>
      </c>
      <c r="B229" s="273"/>
      <c r="C229" s="273"/>
      <c r="D229" s="273"/>
      <c r="E229" s="273"/>
      <c r="F229" s="276"/>
      <c r="G229" s="276"/>
    </row>
    <row r="230" spans="1:7" x14ac:dyDescent="0.2">
      <c r="A230" s="273" t="str">
        <f>[1]Calculations!A85</f>
        <v>Scotiabank’s residential mortgage portfolio.</v>
      </c>
      <c r="B230" s="273"/>
      <c r="C230" s="273"/>
      <c r="D230" s="273"/>
      <c r="E230" s="273"/>
      <c r="F230" s="276"/>
      <c r="G230" s="276"/>
    </row>
    <row r="231" spans="1:7" x14ac:dyDescent="0.2">
      <c r="A231" s="273" t="str">
        <f>[1]Calculations!A86</f>
        <v>(6) This amount is to be paid out on August 15th, 2017.</v>
      </c>
      <c r="B231" s="273"/>
      <c r="C231" s="273"/>
      <c r="D231" s="273"/>
      <c r="E231" s="273"/>
      <c r="F231" s="276"/>
      <c r="G231" s="276"/>
    </row>
    <row r="232" spans="1:7" x14ac:dyDescent="0.2">
      <c r="A232" s="273" t="str">
        <f>[1]Calculations!A87</f>
        <v>(7) This amount was paid out on July 17th, 2017.</v>
      </c>
      <c r="B232" s="273"/>
      <c r="C232" s="273"/>
      <c r="D232" s="273"/>
      <c r="E232" s="273"/>
      <c r="F232" s="276"/>
      <c r="G232" s="276"/>
    </row>
    <row r="233" spans="1:7" x14ac:dyDescent="0.2">
      <c r="A233" s="273" t="str">
        <f>[1]Calculations!A88</f>
        <v>(8) Amounts included are inflows net of expenses incurred, such as legal fees, filing fees, and service charges.</v>
      </c>
      <c r="B233" s="273"/>
      <c r="C233" s="273"/>
      <c r="D233" s="273"/>
      <c r="E233" s="273"/>
      <c r="F233" s="276"/>
      <c r="G233" s="276"/>
    </row>
  </sheetData>
  <mergeCells count="16">
    <mergeCell ref="A103:F103"/>
    <mergeCell ref="A83:G84"/>
    <mergeCell ref="A5:G7"/>
    <mergeCell ref="A9:G11"/>
    <mergeCell ref="A13:G15"/>
    <mergeCell ref="A17:G19"/>
    <mergeCell ref="A45:C45"/>
    <mergeCell ref="A148:G148"/>
    <mergeCell ref="A147:G147"/>
    <mergeCell ref="A144:G144"/>
    <mergeCell ref="A145:E145"/>
    <mergeCell ref="A120:D120"/>
    <mergeCell ref="A130:D130"/>
    <mergeCell ref="A134:F134"/>
    <mergeCell ref="A146:F146"/>
    <mergeCell ref="A124:D124"/>
  </mergeCells>
  <conditionalFormatting sqref="D164:E165">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R293"/>
  <sheetViews>
    <sheetView zoomScale="80" zoomScaleNormal="80" workbookViewId="0">
      <selection activeCell="I17" sqref="I17"/>
    </sheetView>
  </sheetViews>
  <sheetFormatPr defaultRowHeight="14.25" x14ac:dyDescent="0.2"/>
  <cols>
    <col min="1" max="1" width="22.28515625" style="119" customWidth="1"/>
    <col min="2" max="2" width="42.140625" style="119" bestFit="1" customWidth="1"/>
    <col min="3" max="3" width="19.42578125" style="119" customWidth="1"/>
    <col min="4" max="6" width="15.140625" style="119" bestFit="1" customWidth="1"/>
    <col min="7" max="7" width="16.42578125" style="119" bestFit="1" customWidth="1"/>
    <col min="8" max="9" width="15.140625" style="119" bestFit="1" customWidth="1"/>
    <col min="10" max="11" width="15.140625" style="118" bestFit="1" customWidth="1"/>
    <col min="12" max="14" width="15.140625" style="119" bestFit="1" customWidth="1"/>
    <col min="15" max="15" width="16" style="119" bestFit="1" customWidth="1"/>
    <col min="16" max="17" width="16.28515625" style="119" bestFit="1" customWidth="1"/>
    <col min="18" max="18" width="18" style="119" bestFit="1" customWidth="1"/>
    <col min="19" max="16384" width="9.140625" style="119"/>
  </cols>
  <sheetData>
    <row r="1" spans="1:10" s="119" customFormat="1" ht="15" x14ac:dyDescent="0.25">
      <c r="A1" s="2"/>
      <c r="B1" s="298"/>
      <c r="C1" s="299" t="s">
        <v>1158</v>
      </c>
      <c r="D1" s="206"/>
      <c r="E1" s="2"/>
      <c r="J1" s="118"/>
    </row>
    <row r="2" spans="1:10" s="119" customFormat="1" ht="15" x14ac:dyDescent="0.25">
      <c r="A2" s="2"/>
      <c r="B2" s="298"/>
      <c r="C2" s="299" t="s">
        <v>1159</v>
      </c>
      <c r="D2" s="2"/>
      <c r="E2" s="300">
        <f>'[1]Report 1 '!E2</f>
        <v>42947</v>
      </c>
      <c r="G2" s="109"/>
      <c r="J2" s="118"/>
    </row>
    <row r="3" spans="1:10" s="119" customFormat="1" ht="15" x14ac:dyDescent="0.25">
      <c r="A3" s="2"/>
      <c r="B3" s="22"/>
      <c r="C3" s="299" t="s">
        <v>1160</v>
      </c>
      <c r="D3" s="2"/>
      <c r="E3" s="300">
        <f>'[1]Report 1 '!E3</f>
        <v>42962</v>
      </c>
      <c r="F3" s="301"/>
      <c r="J3" s="118"/>
    </row>
    <row r="4" spans="1:10" s="119" customFormat="1" ht="15" x14ac:dyDescent="0.25">
      <c r="A4" s="2"/>
      <c r="B4" s="22"/>
      <c r="C4" s="2"/>
      <c r="D4" s="302"/>
      <c r="E4" s="302"/>
      <c r="F4" s="301"/>
      <c r="J4" s="118"/>
    </row>
    <row r="5" spans="1:10" s="119" customFormat="1" ht="18.75" x14ac:dyDescent="0.3">
      <c r="A5" s="203" t="s">
        <v>1229</v>
      </c>
      <c r="B5" s="303"/>
      <c r="C5" s="303"/>
      <c r="D5" s="303"/>
      <c r="E5" s="303"/>
      <c r="F5" s="117"/>
      <c r="G5" s="117"/>
      <c r="H5" s="117"/>
      <c r="I5" s="117"/>
      <c r="J5" s="118"/>
    </row>
    <row r="6" spans="1:10" s="119" customFormat="1" ht="15" x14ac:dyDescent="0.25">
      <c r="A6" s="2"/>
      <c r="B6" s="2"/>
      <c r="C6" s="304"/>
      <c r="D6" s="2"/>
      <c r="E6" s="2"/>
      <c r="J6" s="118"/>
    </row>
    <row r="7" spans="1:10" s="119" customFormat="1" ht="15" x14ac:dyDescent="0.25">
      <c r="A7" s="21" t="s">
        <v>1230</v>
      </c>
      <c r="B7" s="2"/>
      <c r="C7" s="305">
        <f>'[1]Report 1 '!C7</f>
        <v>36529933533.769905</v>
      </c>
      <c r="D7" s="2"/>
      <c r="E7" s="2"/>
      <c r="G7" s="306"/>
      <c r="J7" s="118"/>
    </row>
    <row r="8" spans="1:10" s="119" customFormat="1" ht="17.25" x14ac:dyDescent="0.25">
      <c r="A8" s="21" t="s">
        <v>1231</v>
      </c>
      <c r="B8" s="2"/>
      <c r="C8" s="305">
        <f>'[1]Report 1 '!C8</f>
        <v>35416248958.770287</v>
      </c>
      <c r="D8" s="2"/>
      <c r="E8" s="2"/>
      <c r="J8" s="118"/>
    </row>
    <row r="9" spans="1:10" s="119" customFormat="1" ht="15" x14ac:dyDescent="0.25">
      <c r="A9" s="2" t="s">
        <v>1232</v>
      </c>
      <c r="B9" s="2"/>
      <c r="C9" s="307">
        <f>'[1]Report 1 '!C9</f>
        <v>172154</v>
      </c>
      <c r="D9" s="2"/>
      <c r="E9" s="2"/>
      <c r="J9" s="118"/>
    </row>
    <row r="10" spans="1:10" s="119" customFormat="1" ht="15" x14ac:dyDescent="0.25">
      <c r="A10" s="2" t="s">
        <v>1233</v>
      </c>
      <c r="B10" s="2"/>
      <c r="C10" s="308">
        <f>'[1]Report 1 '!C10</f>
        <v>205724.22922947063</v>
      </c>
      <c r="D10" s="2"/>
      <c r="E10" s="2"/>
      <c r="J10" s="118"/>
    </row>
    <row r="11" spans="1:10" s="119" customFormat="1" ht="15" x14ac:dyDescent="0.25">
      <c r="A11" s="2" t="s">
        <v>1234</v>
      </c>
      <c r="B11" s="2"/>
      <c r="C11" s="246">
        <f>'[1]Report 1 '!C11</f>
        <v>150373</v>
      </c>
      <c r="D11" s="2"/>
      <c r="E11" s="2"/>
      <c r="J11" s="118"/>
    </row>
    <row r="12" spans="1:10" s="119" customFormat="1" ht="15" x14ac:dyDescent="0.25">
      <c r="A12" s="2" t="s">
        <v>1235</v>
      </c>
      <c r="B12" s="2"/>
      <c r="C12" s="309">
        <f>'[1]Report 1 '!C12</f>
        <v>155253</v>
      </c>
      <c r="D12" s="2"/>
      <c r="E12" s="2"/>
      <c r="J12" s="118"/>
    </row>
    <row r="13" spans="1:10" s="119" customFormat="1" ht="15" x14ac:dyDescent="0.25">
      <c r="A13" s="2"/>
      <c r="B13" s="2"/>
      <c r="C13" s="310"/>
      <c r="D13" s="2"/>
      <c r="E13" s="2"/>
      <c r="J13" s="118"/>
    </row>
    <row r="14" spans="1:10" s="119" customFormat="1" ht="15" customHeight="1" x14ac:dyDescent="0.25">
      <c r="A14" s="449" t="s">
        <v>1236</v>
      </c>
      <c r="B14" s="449"/>
      <c r="C14" s="311">
        <f>'[1]Report 1 '!C14</f>
        <v>0.53237552163275725</v>
      </c>
      <c r="D14" s="2"/>
      <c r="E14" s="2"/>
      <c r="J14" s="312"/>
    </row>
    <row r="15" spans="1:10" s="119" customFormat="1" ht="17.25" x14ac:dyDescent="0.25">
      <c r="A15" s="449" t="s">
        <v>1237</v>
      </c>
      <c r="B15" s="449"/>
      <c r="C15" s="311">
        <f>'[1]Report 1 '!C15</f>
        <v>0.66639999999999999</v>
      </c>
      <c r="D15" s="2"/>
      <c r="E15" s="2"/>
      <c r="J15" s="313"/>
    </row>
    <row r="16" spans="1:10" s="119" customFormat="1" ht="17.25" x14ac:dyDescent="0.25">
      <c r="A16" s="449" t="s">
        <v>1238</v>
      </c>
      <c r="B16" s="449"/>
      <c r="C16" s="314">
        <f>'[1]Report 1 '!C16</f>
        <v>0.8286</v>
      </c>
      <c r="D16" s="2"/>
      <c r="E16" s="2"/>
      <c r="G16" s="315"/>
      <c r="J16" s="312"/>
    </row>
    <row r="17" spans="1:10" s="119" customFormat="1" ht="15" x14ac:dyDescent="0.25">
      <c r="A17" s="449" t="s">
        <v>1239</v>
      </c>
      <c r="B17" s="449"/>
      <c r="C17" s="316">
        <f>'[1]Report 1 '!C17</f>
        <v>19.708684507302408</v>
      </c>
      <c r="D17" s="2" t="s">
        <v>1240</v>
      </c>
      <c r="E17" s="2"/>
      <c r="J17" s="313"/>
    </row>
    <row r="18" spans="1:10" s="119" customFormat="1" ht="15" x14ac:dyDescent="0.25">
      <c r="A18" s="449" t="s">
        <v>1241</v>
      </c>
      <c r="B18" s="449"/>
      <c r="C18" s="317">
        <f>'[1]Report 1 '!C18</f>
        <v>2.6609493662772387E-2</v>
      </c>
      <c r="D18" s="2"/>
      <c r="E18" s="2"/>
      <c r="J18" s="318"/>
    </row>
    <row r="19" spans="1:10" s="119" customFormat="1" ht="15" x14ac:dyDescent="0.25">
      <c r="A19" s="449" t="s">
        <v>1242</v>
      </c>
      <c r="B19" s="449"/>
      <c r="C19" s="316">
        <f>'[1]Report 1 '!C19</f>
        <v>54.374449605135887</v>
      </c>
      <c r="D19" s="2" t="s">
        <v>1240</v>
      </c>
      <c r="E19" s="2"/>
      <c r="J19" s="312"/>
    </row>
    <row r="20" spans="1:10" s="119" customFormat="1" ht="15" x14ac:dyDescent="0.25">
      <c r="A20" s="444" t="s">
        <v>1243</v>
      </c>
      <c r="B20" s="444"/>
      <c r="C20" s="316">
        <f>'[1]Report 1 '!C20</f>
        <v>34.665765097833479</v>
      </c>
      <c r="D20" s="2" t="s">
        <v>1240</v>
      </c>
      <c r="E20" s="2"/>
      <c r="J20" s="312"/>
    </row>
    <row r="21" spans="1:10" s="119" customFormat="1" ht="15" customHeight="1" x14ac:dyDescent="0.25">
      <c r="A21" s="444" t="s">
        <v>1244</v>
      </c>
      <c r="B21" s="444"/>
      <c r="C21" s="319">
        <f>'[1]Report 1 '!C21</f>
        <v>35.685405454777303</v>
      </c>
      <c r="D21" s="2" t="s">
        <v>1240</v>
      </c>
      <c r="E21" s="2"/>
      <c r="G21" s="320"/>
      <c r="J21" s="118"/>
    </row>
    <row r="22" spans="1:10" s="119" customFormat="1" x14ac:dyDescent="0.2">
      <c r="A22" s="321"/>
      <c r="B22" s="321"/>
      <c r="C22" s="322"/>
      <c r="G22" s="320"/>
      <c r="J22" s="118"/>
    </row>
    <row r="23" spans="1:10" s="119" customFormat="1" x14ac:dyDescent="0.2">
      <c r="A23" s="445" t="s">
        <v>1245</v>
      </c>
      <c r="B23" s="445"/>
      <c r="C23" s="445"/>
      <c r="D23" s="445"/>
      <c r="E23" s="445"/>
      <c r="F23" s="445"/>
      <c r="G23" s="445"/>
      <c r="H23" s="445"/>
      <c r="I23" s="445"/>
      <c r="J23" s="118"/>
    </row>
    <row r="24" spans="1:10" s="119" customFormat="1" x14ac:dyDescent="0.2">
      <c r="A24" s="445"/>
      <c r="B24" s="445"/>
      <c r="C24" s="445"/>
      <c r="D24" s="445"/>
      <c r="E24" s="445"/>
      <c r="F24" s="445"/>
      <c r="G24" s="445"/>
      <c r="H24" s="445"/>
      <c r="I24" s="445"/>
      <c r="J24" s="118"/>
    </row>
    <row r="25" spans="1:10" s="119" customFormat="1" ht="15" customHeight="1" x14ac:dyDescent="0.2">
      <c r="C25" s="323"/>
      <c r="J25" s="118"/>
    </row>
    <row r="26" spans="1:10" s="119" customFormat="1" ht="18.75" customHeight="1" x14ac:dyDescent="0.3">
      <c r="A26" s="203" t="s">
        <v>1246</v>
      </c>
      <c r="B26" s="303"/>
      <c r="C26" s="324"/>
      <c r="D26" s="303"/>
      <c r="E26" s="303"/>
      <c r="F26" s="303"/>
      <c r="G26" s="303"/>
      <c r="H26" s="303"/>
      <c r="I26" s="303"/>
      <c r="J26" s="118"/>
    </row>
    <row r="27" spans="1:10" s="119" customFormat="1" ht="15" customHeight="1" x14ac:dyDescent="0.25">
      <c r="A27" s="2"/>
      <c r="B27" s="2"/>
      <c r="C27" s="2"/>
      <c r="D27" s="2"/>
      <c r="E27" s="2"/>
      <c r="F27" s="2"/>
      <c r="G27" s="2"/>
      <c r="H27" s="2"/>
      <c r="I27" s="2"/>
      <c r="J27" s="118"/>
    </row>
    <row r="28" spans="1:10" s="119" customFormat="1" ht="15" customHeight="1" x14ac:dyDescent="0.25">
      <c r="A28" s="325" t="s">
        <v>1247</v>
      </c>
      <c r="B28" s="2"/>
      <c r="C28" s="326" t="s">
        <v>702</v>
      </c>
      <c r="D28" s="327"/>
      <c r="E28" s="326" t="s">
        <v>1248</v>
      </c>
      <c r="F28" s="327"/>
      <c r="G28" s="326" t="s">
        <v>1249</v>
      </c>
      <c r="H28" s="327"/>
      <c r="I28" s="326" t="s">
        <v>1248</v>
      </c>
      <c r="J28" s="118"/>
    </row>
    <row r="29" spans="1:10" s="119" customFormat="1" ht="15" customHeight="1" x14ac:dyDescent="0.25">
      <c r="A29" s="21" t="s">
        <v>1250</v>
      </c>
      <c r="B29" s="2"/>
      <c r="C29" s="307">
        <f>'[1]Report 1 '!C29</f>
        <v>171997</v>
      </c>
      <c r="D29" s="310"/>
      <c r="E29" s="317">
        <f>'[1]Report 1 '!E29</f>
        <v>0.99908802583733169</v>
      </c>
      <c r="F29" s="310"/>
      <c r="G29" s="307">
        <f>'[1]Report 1 '!G29</f>
        <v>35379105110.340332</v>
      </c>
      <c r="H29" s="310"/>
      <c r="I29" s="317">
        <f>'[1]Report 1 '!I29</f>
        <v>0.99895122014549764</v>
      </c>
      <c r="J29" s="328"/>
    </row>
    <row r="30" spans="1:10" s="119" customFormat="1" ht="15" x14ac:dyDescent="0.25">
      <c r="A30" s="21" t="s">
        <v>1251</v>
      </c>
      <c r="B30" s="2"/>
      <c r="C30" s="307">
        <f>'[1]Report 1 '!C30</f>
        <v>116</v>
      </c>
      <c r="D30" s="310"/>
      <c r="E30" s="317">
        <f>'[1]Report 1 '!E30</f>
        <v>6.7381530490142542E-4</v>
      </c>
      <c r="F30" s="310"/>
      <c r="G30" s="307">
        <f>'[1]Report 1 '!G30</f>
        <v>27713144.550000016</v>
      </c>
      <c r="H30" s="310"/>
      <c r="I30" s="317">
        <f>'[1]Report 1 '!I30</f>
        <v>7.8249801615812417E-4</v>
      </c>
      <c r="J30" s="328"/>
    </row>
    <row r="31" spans="1:10" s="119" customFormat="1" ht="15" x14ac:dyDescent="0.25">
      <c r="A31" s="21" t="s">
        <v>1252</v>
      </c>
      <c r="B31" s="2"/>
      <c r="C31" s="307">
        <f>'[1]Report 1 '!C31</f>
        <v>36</v>
      </c>
      <c r="D31" s="310"/>
      <c r="E31" s="317">
        <f>'[1]Report 1 '!E31</f>
        <v>2.0911509462458031E-4</v>
      </c>
      <c r="F31" s="310"/>
      <c r="G31" s="307">
        <f>'[1]Report 1 '!G31</f>
        <v>8134432.9899999984</v>
      </c>
      <c r="H31" s="310"/>
      <c r="I31" s="317">
        <f>'[1]Report 1 '!I31</f>
        <v>2.2968081683268215E-4</v>
      </c>
      <c r="J31" s="328"/>
    </row>
    <row r="32" spans="1:10" s="119" customFormat="1" ht="15" x14ac:dyDescent="0.25">
      <c r="A32" s="21" t="s">
        <v>1253</v>
      </c>
      <c r="B32" s="2"/>
      <c r="C32" s="307">
        <f>'[1]Report 1 '!C32</f>
        <v>5</v>
      </c>
      <c r="D32" s="310"/>
      <c r="E32" s="317">
        <f>'[1]Report 1 '!E32</f>
        <v>2.9043763142302823E-5</v>
      </c>
      <c r="F32" s="310"/>
      <c r="G32" s="307">
        <f>'[1]Report 1 '!G32</f>
        <v>1296270.8900000001</v>
      </c>
      <c r="H32" s="310"/>
      <c r="I32" s="317">
        <f>'[1]Report 1 '!I32</f>
        <v>3.6601021511596219E-5</v>
      </c>
      <c r="J32" s="328"/>
    </row>
    <row r="33" spans="1:11" ht="15" x14ac:dyDescent="0.25">
      <c r="A33" s="21" t="s">
        <v>1254</v>
      </c>
      <c r="B33" s="2"/>
      <c r="C33" s="307">
        <f>'[1]Report 1 '!C33</f>
        <v>0</v>
      </c>
      <c r="D33" s="310"/>
      <c r="E33" s="317">
        <f>'[1]Report 1 '!E33</f>
        <v>0</v>
      </c>
      <c r="F33" s="310"/>
      <c r="G33" s="307">
        <f>'[1]Report 1 '!G33</f>
        <v>0</v>
      </c>
      <c r="H33" s="310"/>
      <c r="I33" s="317">
        <f>'[1]Report 1 '!I33</f>
        <v>0</v>
      </c>
      <c r="J33" s="328"/>
    </row>
    <row r="34" spans="1:11" ht="15" x14ac:dyDescent="0.25">
      <c r="A34" s="329" t="s">
        <v>1208</v>
      </c>
      <c r="B34" s="22"/>
      <c r="C34" s="330">
        <f>'[1]Report 1 '!C34</f>
        <v>172154</v>
      </c>
      <c r="D34" s="330"/>
      <c r="E34" s="331">
        <f>'[1]Report 1 '!E34</f>
        <v>1</v>
      </c>
      <c r="F34" s="330"/>
      <c r="G34" s="332">
        <f>'[1]Report 1 '!G34</f>
        <v>35416248958.770332</v>
      </c>
      <c r="H34" s="330"/>
      <c r="I34" s="331">
        <f>'[1]Report 1 '!I34</f>
        <v>1.0000000000000002</v>
      </c>
      <c r="J34" s="328"/>
    </row>
    <row r="35" spans="1:11" ht="15" x14ac:dyDescent="0.25">
      <c r="A35" s="329"/>
      <c r="B35" s="2"/>
      <c r="C35" s="333"/>
      <c r="D35" s="334"/>
      <c r="E35" s="335"/>
      <c r="F35" s="334"/>
      <c r="G35" s="336"/>
      <c r="H35" s="334"/>
      <c r="I35" s="335"/>
    </row>
    <row r="36" spans="1:11" ht="18.75" x14ac:dyDescent="0.3">
      <c r="A36" s="203" t="s">
        <v>1255</v>
      </c>
      <c r="B36" s="303"/>
      <c r="C36" s="337"/>
      <c r="D36" s="337"/>
      <c r="E36" s="337"/>
      <c r="F36" s="337"/>
      <c r="G36" s="337"/>
      <c r="H36" s="337"/>
      <c r="I36" s="337"/>
      <c r="K36" s="119"/>
    </row>
    <row r="37" spans="1:11" ht="15" x14ac:dyDescent="0.25">
      <c r="A37" s="2"/>
      <c r="B37" s="2"/>
      <c r="C37" s="338"/>
      <c r="D37" s="338"/>
      <c r="E37" s="338"/>
      <c r="F37" s="338"/>
      <c r="G37" s="338"/>
      <c r="H37" s="338"/>
      <c r="I37" s="338"/>
      <c r="K37" s="119"/>
    </row>
    <row r="38" spans="1:11" ht="15" x14ac:dyDescent="0.25">
      <c r="A38" s="339" t="s">
        <v>1256</v>
      </c>
      <c r="B38" s="2"/>
      <c r="C38" s="326" t="s">
        <v>702</v>
      </c>
      <c r="D38" s="327"/>
      <c r="E38" s="326" t="s">
        <v>1248</v>
      </c>
      <c r="F38" s="327"/>
      <c r="G38" s="326" t="s">
        <v>1249</v>
      </c>
      <c r="H38" s="327"/>
      <c r="I38" s="326" t="s">
        <v>1248</v>
      </c>
      <c r="K38" s="119"/>
    </row>
    <row r="39" spans="1:11" ht="15" x14ac:dyDescent="0.25">
      <c r="A39" s="340" t="s">
        <v>1257</v>
      </c>
      <c r="B39" s="2"/>
      <c r="C39" s="307">
        <f>'[1]Report 1 '!C39</f>
        <v>20073</v>
      </c>
      <c r="D39" s="310"/>
      <c r="E39" s="317">
        <f>'[1]Report 1 '!E39</f>
        <v>0.11659909151108891</v>
      </c>
      <c r="F39" s="310"/>
      <c r="G39" s="307">
        <f>'[1]Report 1 '!G39</f>
        <v>4844237821.1200104</v>
      </c>
      <c r="H39" s="310"/>
      <c r="I39" s="317">
        <f>'[1]Report 1 '!I39</f>
        <v>0.13678009285397394</v>
      </c>
      <c r="J39" s="175"/>
      <c r="K39" s="119"/>
    </row>
    <row r="40" spans="1:11" ht="15" x14ac:dyDescent="0.25">
      <c r="A40" s="340" t="s">
        <v>1258</v>
      </c>
      <c r="B40" s="2"/>
      <c r="C40" s="307">
        <f>'[1]Report 1 '!C40</f>
        <v>22149</v>
      </c>
      <c r="D40" s="310"/>
      <c r="E40" s="317">
        <f>'[1]Report 1 '!E40</f>
        <v>0.12865806196777305</v>
      </c>
      <c r="F40" s="310"/>
      <c r="G40" s="307">
        <f>'[1]Report 1 '!G40</f>
        <v>6191415537.7200003</v>
      </c>
      <c r="H40" s="310"/>
      <c r="I40" s="317">
        <f>'[1]Report 1 '!I40</f>
        <v>0.17481850053990125</v>
      </c>
      <c r="J40" s="175"/>
      <c r="K40" s="119"/>
    </row>
    <row r="41" spans="1:11" ht="15" x14ac:dyDescent="0.25">
      <c r="A41" s="340" t="s">
        <v>1259</v>
      </c>
      <c r="B41" s="2"/>
      <c r="C41" s="307">
        <f>'[1]Report 1 '!C41</f>
        <v>3296</v>
      </c>
      <c r="D41" s="310"/>
      <c r="E41" s="317">
        <f>'[1]Report 1 '!E41</f>
        <v>1.9145648663406019E-2</v>
      </c>
      <c r="F41" s="310"/>
      <c r="G41" s="307">
        <f>'[1]Report 1 '!G41</f>
        <v>465280128.57000041</v>
      </c>
      <c r="H41" s="310"/>
      <c r="I41" s="317">
        <f>'[1]Report 1 '!I41</f>
        <v>1.3137476222048791E-2</v>
      </c>
      <c r="J41" s="175"/>
      <c r="K41" s="119"/>
    </row>
    <row r="42" spans="1:11" ht="15" x14ac:dyDescent="0.25">
      <c r="A42" s="340" t="s">
        <v>1260</v>
      </c>
      <c r="B42" s="2"/>
      <c r="C42" s="307">
        <f>'[1]Report 1 '!C42</f>
        <v>4490</v>
      </c>
      <c r="D42" s="310"/>
      <c r="E42" s="317">
        <f>'[1]Report 1 '!E42</f>
        <v>2.6081299301787934E-2</v>
      </c>
      <c r="F42" s="310"/>
      <c r="G42" s="307">
        <f>'[1]Report 1 '!G42</f>
        <v>468936962.9499988</v>
      </c>
      <c r="H42" s="310"/>
      <c r="I42" s="317">
        <f>'[1]Report 1 '!I42</f>
        <v>1.3240729234084469E-2</v>
      </c>
      <c r="K42" s="119"/>
    </row>
    <row r="43" spans="1:11" ht="15" x14ac:dyDescent="0.25">
      <c r="A43" s="340" t="s">
        <v>1261</v>
      </c>
      <c r="B43" s="2"/>
      <c r="C43" s="307">
        <f>'[1]Report 1 '!C43</f>
        <v>4507</v>
      </c>
      <c r="D43" s="310"/>
      <c r="E43" s="317">
        <f>'[1]Report 1 '!E43</f>
        <v>2.6180048096471762E-2</v>
      </c>
      <c r="F43" s="310"/>
      <c r="G43" s="307">
        <f>'[1]Report 1 '!G43</f>
        <v>669937169.4200002</v>
      </c>
      <c r="H43" s="310"/>
      <c r="I43" s="317">
        <f>'[1]Report 1 '!I43</f>
        <v>1.891609611734749E-2</v>
      </c>
      <c r="K43" s="119"/>
    </row>
    <row r="44" spans="1:11" ht="15" x14ac:dyDescent="0.25">
      <c r="A44" s="340" t="s">
        <v>1262</v>
      </c>
      <c r="B44" s="2"/>
      <c r="C44" s="307">
        <f>'[1]Report 1 '!C44</f>
        <v>51</v>
      </c>
      <c r="D44" s="310"/>
      <c r="E44" s="317">
        <f>'[1]Report 1 '!E44</f>
        <v>2.9624638405148881E-4</v>
      </c>
      <c r="F44" s="310"/>
      <c r="G44" s="307">
        <f>'[1]Report 1 '!G44</f>
        <v>10434255.5</v>
      </c>
      <c r="H44" s="310"/>
      <c r="I44" s="317">
        <f>'[1]Report 1 '!I44</f>
        <v>2.946177476939217E-4</v>
      </c>
      <c r="K44" s="119"/>
    </row>
    <row r="45" spans="1:11" ht="15" x14ac:dyDescent="0.25">
      <c r="A45" s="340" t="s">
        <v>1263</v>
      </c>
      <c r="B45" s="2"/>
      <c r="C45" s="307">
        <f>'[1]Report 1 '!C45</f>
        <v>6629</v>
      </c>
      <c r="D45" s="310"/>
      <c r="E45" s="317">
        <f>'[1]Report 1 '!E45</f>
        <v>3.8506221174065082E-2</v>
      </c>
      <c r="F45" s="310"/>
      <c r="G45" s="307">
        <f>'[1]Report 1 '!G45</f>
        <v>873971195.5000006</v>
      </c>
      <c r="H45" s="310"/>
      <c r="I45" s="317">
        <f>'[1]Report 1 '!I45</f>
        <v>2.4677124799903E-2</v>
      </c>
      <c r="K45" s="119"/>
    </row>
    <row r="46" spans="1:11" ht="15" x14ac:dyDescent="0.25">
      <c r="A46" s="341" t="s">
        <v>1264</v>
      </c>
      <c r="B46" s="2"/>
      <c r="C46" s="307">
        <f>'[1]Report 1 '!C46</f>
        <v>0</v>
      </c>
      <c r="D46" s="310"/>
      <c r="E46" s="317">
        <f>'[1]Report 1 '!E46</f>
        <v>0</v>
      </c>
      <c r="F46" s="310"/>
      <c r="G46" s="307">
        <f>'[1]Report 1 '!G46</f>
        <v>0</v>
      </c>
      <c r="H46" s="310"/>
      <c r="I46" s="317">
        <f>'[1]Report 1 '!I46</f>
        <v>0</v>
      </c>
      <c r="K46" s="119"/>
    </row>
    <row r="47" spans="1:11" ht="15" x14ac:dyDescent="0.25">
      <c r="A47" s="340" t="s">
        <v>1265</v>
      </c>
      <c r="B47" s="2"/>
      <c r="C47" s="307">
        <f>'[1]Report 1 '!C47</f>
        <v>86007</v>
      </c>
      <c r="D47" s="310"/>
      <c r="E47" s="317">
        <f>'[1]Report 1 '!E47</f>
        <v>0.49959338731600778</v>
      </c>
      <c r="F47" s="310"/>
      <c r="G47" s="307">
        <f>'[1]Report 1 '!G47</f>
        <v>17891016998.349918</v>
      </c>
      <c r="H47" s="310"/>
      <c r="I47" s="317">
        <f>'[1]Report 1 '!I47</f>
        <v>0.50516408497065468</v>
      </c>
      <c r="K47" s="119"/>
    </row>
    <row r="48" spans="1:11" ht="15" x14ac:dyDescent="0.25">
      <c r="A48" s="340" t="s">
        <v>1266</v>
      </c>
      <c r="B48" s="2"/>
      <c r="C48" s="307">
        <f>'[1]Report 1 '!C48</f>
        <v>923</v>
      </c>
      <c r="D48" s="310"/>
      <c r="E48" s="317">
        <f>'[1]Report 1 '!E48</f>
        <v>5.3614786760691011E-3</v>
      </c>
      <c r="F48" s="310"/>
      <c r="G48" s="307">
        <f>'[1]Report 1 '!G48</f>
        <v>102343888.46999997</v>
      </c>
      <c r="H48" s="310"/>
      <c r="I48" s="317">
        <f>'[1]Report 1 '!I48</f>
        <v>2.889743874037713E-3</v>
      </c>
      <c r="K48" s="119"/>
    </row>
    <row r="49" spans="1:11" ht="15" x14ac:dyDescent="0.25">
      <c r="A49" s="340" t="s">
        <v>1267</v>
      </c>
      <c r="B49" s="2"/>
      <c r="C49" s="307">
        <f>'[1]Report 1 '!C49</f>
        <v>18530</v>
      </c>
      <c r="D49" s="310"/>
      <c r="E49" s="317">
        <f>'[1]Report 1 '!E49</f>
        <v>0.10763618620537425</v>
      </c>
      <c r="F49" s="310"/>
      <c r="G49" s="307">
        <f>'[1]Report 1 '!G49</f>
        <v>2831712270.1500149</v>
      </c>
      <c r="H49" s="310"/>
      <c r="I49" s="317">
        <f>'[1]Report 1 '!I49</f>
        <v>7.9955171803952785E-2</v>
      </c>
      <c r="K49" s="119"/>
    </row>
    <row r="50" spans="1:11" ht="15" x14ac:dyDescent="0.25">
      <c r="A50" s="340" t="s">
        <v>1268</v>
      </c>
      <c r="B50" s="2"/>
      <c r="C50" s="307">
        <f>'[1]Report 1 '!C50</f>
        <v>5182</v>
      </c>
      <c r="D50" s="310"/>
      <c r="E50" s="317">
        <f>'[1]Report 1 '!E50</f>
        <v>3.0100956120682646E-2</v>
      </c>
      <c r="F50" s="310"/>
      <c r="G50" s="307">
        <f>'[1]Report 1 '!G50</f>
        <v>1004174368.0000007</v>
      </c>
      <c r="H50" s="310"/>
      <c r="I50" s="317">
        <f>'[1]Report 1 '!I50</f>
        <v>2.8353493029965336E-2</v>
      </c>
      <c r="K50" s="119"/>
    </row>
    <row r="51" spans="1:11" ht="15" x14ac:dyDescent="0.25">
      <c r="A51" s="340" t="s">
        <v>1269</v>
      </c>
      <c r="B51" s="2"/>
      <c r="C51" s="307">
        <f>'[1]Report 1 '!C51</f>
        <v>317</v>
      </c>
      <c r="D51" s="310"/>
      <c r="E51" s="317">
        <f>'[1]Report 1 '!E51</f>
        <v>1.8413745832219989E-3</v>
      </c>
      <c r="F51" s="310"/>
      <c r="G51" s="307">
        <f>'[1]Report 1 '!G51</f>
        <v>62788363.019999988</v>
      </c>
      <c r="H51" s="310"/>
      <c r="I51" s="317">
        <f>'[1]Report 1 '!I51</f>
        <v>1.7728688064367142E-3</v>
      </c>
      <c r="K51" s="119"/>
    </row>
    <row r="52" spans="1:11" ht="15" x14ac:dyDescent="0.25">
      <c r="A52" s="342" t="s">
        <v>97</v>
      </c>
      <c r="B52" s="22"/>
      <c r="C52" s="330">
        <f>'[1]Report 1 '!C52</f>
        <v>172154</v>
      </c>
      <c r="D52" s="330"/>
      <c r="E52" s="331">
        <f>'[1]Report 1 '!E52</f>
        <v>1.0000000000000002</v>
      </c>
      <c r="F52" s="330"/>
      <c r="G52" s="330">
        <f>'[1]Report 1 '!G52</f>
        <v>35416248958.769943</v>
      </c>
      <c r="H52" s="330"/>
      <c r="I52" s="331">
        <f>'[1]Report 1 '!I52</f>
        <v>1.0000000000000002</v>
      </c>
    </row>
    <row r="53" spans="1:11" ht="15" x14ac:dyDescent="0.25">
      <c r="A53" s="2"/>
      <c r="B53" s="2"/>
      <c r="C53" s="338"/>
      <c r="D53" s="338"/>
      <c r="E53" s="338"/>
      <c r="F53" s="338"/>
      <c r="G53" s="338"/>
      <c r="H53" s="338"/>
      <c r="I53" s="338"/>
    </row>
    <row r="54" spans="1:11" ht="18.75" x14ac:dyDescent="0.3">
      <c r="A54" s="203" t="s">
        <v>1270</v>
      </c>
      <c r="B54" s="303"/>
      <c r="C54" s="337"/>
      <c r="D54" s="337"/>
      <c r="E54" s="337"/>
      <c r="F54" s="337"/>
      <c r="G54" s="337"/>
      <c r="H54" s="337"/>
      <c r="I54" s="337"/>
    </row>
    <row r="55" spans="1:11" ht="15" x14ac:dyDescent="0.25">
      <c r="A55" s="2"/>
      <c r="B55" s="2"/>
      <c r="C55" s="338"/>
      <c r="D55" s="338"/>
      <c r="E55" s="338"/>
      <c r="F55" s="338"/>
      <c r="G55" s="338"/>
      <c r="H55" s="338"/>
      <c r="I55" s="338"/>
    </row>
    <row r="56" spans="1:11" ht="17.25" x14ac:dyDescent="0.25">
      <c r="A56" s="339" t="s">
        <v>1271</v>
      </c>
      <c r="B56" s="2"/>
      <c r="C56" s="326" t="s">
        <v>702</v>
      </c>
      <c r="D56" s="327"/>
      <c r="E56" s="326" t="s">
        <v>1248</v>
      </c>
      <c r="F56" s="327"/>
      <c r="G56" s="326" t="s">
        <v>1249</v>
      </c>
      <c r="H56" s="327"/>
      <c r="I56" s="326" t="s">
        <v>1248</v>
      </c>
    </row>
    <row r="57" spans="1:11" ht="15" x14ac:dyDescent="0.25">
      <c r="A57" s="340" t="s">
        <v>1272</v>
      </c>
      <c r="B57" s="2"/>
      <c r="C57" s="307">
        <f>'[1]Report 1 '!C57</f>
        <v>1944</v>
      </c>
      <c r="D57" s="310"/>
      <c r="E57" s="317">
        <f>'[1]Report 1 '!E57</f>
        <v>1.1292215109727338E-2</v>
      </c>
      <c r="F57" s="310"/>
      <c r="G57" s="307">
        <f>'[1]Report 1 '!G57</f>
        <v>373445469.08000094</v>
      </c>
      <c r="H57" s="310"/>
      <c r="I57" s="317">
        <f>'[1]Report 1 '!I57</f>
        <v>1.054446701893105E-2</v>
      </c>
      <c r="J57" s="328"/>
    </row>
    <row r="58" spans="1:11" ht="15" x14ac:dyDescent="0.25">
      <c r="A58" s="340" t="s">
        <v>1273</v>
      </c>
      <c r="B58" s="2"/>
      <c r="C58" s="307">
        <f>'[1]Report 1 '!C58</f>
        <v>1735</v>
      </c>
      <c r="D58" s="310"/>
      <c r="E58" s="317">
        <f>'[1]Report 1 '!E58</f>
        <v>1.007818581037908E-2</v>
      </c>
      <c r="F58" s="310"/>
      <c r="G58" s="307">
        <f>'[1]Report 1 '!G58</f>
        <v>321366761.93999982</v>
      </c>
      <c r="H58" s="310"/>
      <c r="I58" s="317">
        <f>'[1]Report 1 '!I58</f>
        <v>9.0739920626298088E-3</v>
      </c>
      <c r="J58" s="328"/>
    </row>
    <row r="59" spans="1:11" ht="15" x14ac:dyDescent="0.25">
      <c r="A59" s="340" t="s">
        <v>1274</v>
      </c>
      <c r="B59" s="2"/>
      <c r="C59" s="307">
        <f>'[1]Report 1 '!C59</f>
        <v>3318</v>
      </c>
      <c r="D59" s="310"/>
      <c r="E59" s="317">
        <f>'[1]Report 1 '!E59</f>
        <v>1.9273441221232153E-2</v>
      </c>
      <c r="F59" s="310"/>
      <c r="G59" s="307">
        <f>'[1]Report 1 '!G59</f>
        <v>696640543.89999902</v>
      </c>
      <c r="H59" s="310"/>
      <c r="I59" s="317">
        <f>'[1]Report 1 '!I59</f>
        <v>1.9670082642320404E-2</v>
      </c>
      <c r="J59" s="328"/>
    </row>
    <row r="60" spans="1:11" ht="15" x14ac:dyDescent="0.25">
      <c r="A60" s="340" t="s">
        <v>1275</v>
      </c>
      <c r="B60" s="2"/>
      <c r="C60" s="307">
        <f>'[1]Report 1 '!C60</f>
        <v>9798</v>
      </c>
      <c r="D60" s="310"/>
      <c r="E60" s="317">
        <f>'[1]Report 1 '!E60</f>
        <v>5.6914158253656609E-2</v>
      </c>
      <c r="F60" s="310"/>
      <c r="G60" s="307">
        <f>'[1]Report 1 '!G60</f>
        <v>2147790004.6900058</v>
      </c>
      <c r="H60" s="310"/>
      <c r="I60" s="317">
        <f>'[1]Report 1 '!I60</f>
        <v>6.0644197729419862E-2</v>
      </c>
      <c r="J60" s="328"/>
    </row>
    <row r="61" spans="1:11" ht="15" x14ac:dyDescent="0.25">
      <c r="A61" s="340" t="s">
        <v>1276</v>
      </c>
      <c r="B61" s="2"/>
      <c r="C61" s="307">
        <f>'[1]Report 1 '!C61</f>
        <v>21035</v>
      </c>
      <c r="D61" s="310"/>
      <c r="E61" s="317">
        <f>'[1]Report 1 '!E61</f>
        <v>0.12218711153966798</v>
      </c>
      <c r="F61" s="310"/>
      <c r="G61" s="307">
        <f>'[1]Report 1 '!G61</f>
        <v>4667386308.1700039</v>
      </c>
      <c r="H61" s="310"/>
      <c r="I61" s="317">
        <f>'[1]Report 1 '!I61</f>
        <v>0.1317865794766569</v>
      </c>
      <c r="J61" s="328"/>
    </row>
    <row r="62" spans="1:11" ht="15" x14ac:dyDescent="0.25">
      <c r="A62" s="340" t="s">
        <v>1277</v>
      </c>
      <c r="B62" s="2"/>
      <c r="C62" s="307">
        <f>'[1]Report 1 '!C62</f>
        <v>32470</v>
      </c>
      <c r="D62" s="310"/>
      <c r="E62" s="317">
        <f>'[1]Report 1 '!E62</f>
        <v>0.18861019784611452</v>
      </c>
      <c r="F62" s="310"/>
      <c r="G62" s="307">
        <f>'[1]Report 1 '!G62</f>
        <v>7177093729.2899418</v>
      </c>
      <c r="H62" s="310"/>
      <c r="I62" s="317">
        <f>'[1]Report 1 '!I62</f>
        <v>0.20264974242882691</v>
      </c>
      <c r="J62" s="328"/>
    </row>
    <row r="63" spans="1:11" ht="15" x14ac:dyDescent="0.25">
      <c r="A63" s="340" t="s">
        <v>1278</v>
      </c>
      <c r="B63" s="2"/>
      <c r="C63" s="307">
        <f>'[1]Report 1 '!C63</f>
        <v>101854</v>
      </c>
      <c r="D63" s="310"/>
      <c r="E63" s="317">
        <f>'[1]Report 1 '!E63</f>
        <v>0.59164469021922228</v>
      </c>
      <c r="F63" s="310"/>
      <c r="G63" s="307">
        <f>'[1]Report 1 '!G63</f>
        <v>20032526141.700008</v>
      </c>
      <c r="H63" s="310"/>
      <c r="I63" s="317">
        <f>'[1]Report 1 '!I63</f>
        <v>0.56563093864121505</v>
      </c>
      <c r="J63" s="328"/>
    </row>
    <row r="64" spans="1:11" ht="15" x14ac:dyDescent="0.25">
      <c r="A64" s="342" t="s">
        <v>97</v>
      </c>
      <c r="B64" s="2"/>
      <c r="C64" s="330">
        <f>'[1]Report 1 '!C64</f>
        <v>172154</v>
      </c>
      <c r="D64" s="330"/>
      <c r="E64" s="331">
        <f>'[1]Report 1 '!E64</f>
        <v>1</v>
      </c>
      <c r="F64" s="330"/>
      <c r="G64" s="330">
        <f>'[1]Report 1 '!G64</f>
        <v>35416248958.769958</v>
      </c>
      <c r="H64" s="330"/>
      <c r="I64" s="331">
        <f>'[1]Report 1 '!I64</f>
        <v>1</v>
      </c>
      <c r="J64" s="328"/>
    </row>
    <row r="65" spans="1:11" ht="15" x14ac:dyDescent="0.25">
      <c r="A65" s="342"/>
      <c r="B65" s="2"/>
      <c r="C65" s="330"/>
      <c r="D65" s="330"/>
      <c r="E65" s="331"/>
      <c r="F65" s="330"/>
      <c r="G65" s="330"/>
      <c r="H65" s="330"/>
      <c r="I65" s="331"/>
      <c r="J65" s="328"/>
    </row>
    <row r="66" spans="1:11" ht="16.5" customHeight="1" x14ac:dyDescent="0.2">
      <c r="A66" s="446" t="str">
        <f>'[1]Report 1 '!A66</f>
        <v>(1) Each Loan is payable in Canada only and is denominated in Canadian Dollars.</v>
      </c>
      <c r="B66" s="446"/>
      <c r="C66" s="446"/>
      <c r="D66" s="446"/>
      <c r="E66" s="446"/>
      <c r="F66" s="446"/>
      <c r="G66" s="446"/>
      <c r="H66" s="446"/>
      <c r="I66" s="446"/>
    </row>
    <row r="67" spans="1:11" s="344" customFormat="1" ht="32.25" customHeight="1" x14ac:dyDescent="0.25">
      <c r="A67" s="446" t="str">
        <f>'[1]Report 1 '!A67</f>
        <v>(2) With respect to STEP Loans, the Current indexed LTV and Original LTV do not include amounts drawn in respect of (i) Other STEP Products, or (ii) Additional STEP Loans which are not yet included in the cover pool, which in each case are secured by the same property.</v>
      </c>
      <c r="B67" s="446"/>
      <c r="C67" s="446"/>
      <c r="D67" s="446"/>
      <c r="E67" s="446"/>
      <c r="F67" s="446"/>
      <c r="G67" s="446"/>
      <c r="H67" s="446"/>
      <c r="I67" s="446"/>
      <c r="J67" s="343"/>
      <c r="K67" s="343"/>
    </row>
    <row r="68" spans="1:11" s="343" customFormat="1" ht="30.75" customHeight="1" x14ac:dyDescent="0.25">
      <c r="A68" s="447" t="str">
        <f>'[1]Report 1 '!A68</f>
        <v>(3) With respect to STEP Loans, the Authorized LTV includes amounts drawn or available to be drawn in respect of Other STEP Products and subsequent STEP Loans, which in each case are or will be secured by the same property.</v>
      </c>
      <c r="B68" s="447"/>
      <c r="C68" s="447"/>
      <c r="D68" s="447"/>
      <c r="E68" s="447"/>
      <c r="F68" s="447"/>
      <c r="G68" s="447"/>
      <c r="H68" s="447"/>
      <c r="I68" s="447"/>
    </row>
    <row r="69" spans="1:11" s="345" customFormat="1" ht="15" x14ac:dyDescent="0.25">
      <c r="A69" s="437" t="str">
        <f>'[1]Report 1 '!A69</f>
        <v>(4) The indexation methodology as described in footnote (1) on page 3 of this Investor Report.</v>
      </c>
      <c r="B69" s="437"/>
      <c r="C69" s="437"/>
      <c r="D69" s="437"/>
      <c r="E69" s="437"/>
      <c r="F69" s="437"/>
      <c r="G69" s="437"/>
      <c r="H69" s="437"/>
      <c r="I69" s="437"/>
    </row>
    <row r="70" spans="1:11" s="345" customFormat="1" ht="15" x14ac:dyDescent="0.25">
      <c r="A70" s="437" t="str">
        <f>'[1]Report 1 '!A70</f>
        <v>(5) Value as most recently determined or assessed in accordance with the underwriting policies (whether upon origination or renewal of the Eligible Loan or subsequently thereto).</v>
      </c>
      <c r="B70" s="437"/>
      <c r="C70" s="437"/>
      <c r="D70" s="437"/>
      <c r="E70" s="437"/>
      <c r="F70" s="437"/>
      <c r="G70" s="437"/>
      <c r="H70" s="437"/>
      <c r="I70" s="437"/>
    </row>
    <row r="71" spans="1:11" s="345" customFormat="1" ht="17.25" customHeight="1" x14ac:dyDescent="0.25">
      <c r="A71" s="437" t="str">
        <f>'[1]Report 1 '!A71</f>
        <v>(6) Refer to footnote (5) on page 3 of this Investor Report.</v>
      </c>
      <c r="B71" s="437"/>
      <c r="C71" s="437"/>
      <c r="D71" s="437"/>
      <c r="E71" s="437"/>
      <c r="F71" s="437"/>
      <c r="G71" s="437"/>
      <c r="H71" s="437"/>
      <c r="I71" s="437"/>
    </row>
    <row r="72" spans="1:11" s="2" customFormat="1" ht="30.75" customHeight="1" x14ac:dyDescent="0.25">
      <c r="A72" s="437" t="str">
        <f>'[1]Report 1 '!A72</f>
        <v>(7) As of July 2014, the Bank changed its credit scoring model from Trans-Risk to FICO® 8 score. As a result of the change, the credit bureau scores in this table are not comparable to periods prior to July 2014.</v>
      </c>
      <c r="B72" s="437"/>
      <c r="C72" s="437"/>
      <c r="D72" s="437"/>
      <c r="E72" s="437"/>
      <c r="F72" s="437"/>
      <c r="G72" s="437"/>
      <c r="H72" s="437"/>
      <c r="I72" s="437"/>
      <c r="J72" s="21"/>
      <c r="K72" s="21"/>
    </row>
    <row r="74" spans="1:11" ht="18.75" x14ac:dyDescent="0.3">
      <c r="A74" s="203" t="s">
        <v>1279</v>
      </c>
      <c r="B74" s="204"/>
      <c r="C74" s="204"/>
      <c r="D74" s="204"/>
      <c r="E74" s="204"/>
      <c r="F74" s="204"/>
      <c r="G74" s="204"/>
      <c r="H74" s="204"/>
      <c r="I74" s="204"/>
    </row>
    <row r="75" spans="1:11" ht="18.75" x14ac:dyDescent="0.3">
      <c r="A75" s="265"/>
      <c r="B75" s="70"/>
      <c r="C75" s="70"/>
      <c r="D75" s="70"/>
      <c r="E75" s="70"/>
      <c r="F75" s="70"/>
      <c r="G75" s="70"/>
      <c r="H75" s="70"/>
      <c r="I75" s="70"/>
    </row>
    <row r="76" spans="1:11" ht="15" x14ac:dyDescent="0.25">
      <c r="A76" s="339" t="s">
        <v>1164</v>
      </c>
      <c r="B76" s="346"/>
      <c r="C76" s="326" t="s">
        <v>702</v>
      </c>
      <c r="D76" s="327"/>
      <c r="E76" s="326" t="s">
        <v>1248</v>
      </c>
      <c r="F76" s="327"/>
      <c r="G76" s="326" t="s">
        <v>1249</v>
      </c>
      <c r="H76" s="327"/>
      <c r="I76" s="326" t="s">
        <v>1248</v>
      </c>
    </row>
    <row r="77" spans="1:11" ht="15" x14ac:dyDescent="0.25">
      <c r="A77" s="347" t="s">
        <v>1165</v>
      </c>
      <c r="B77"/>
      <c r="C77" s="348">
        <f>'[1]Report 2 '!C8</f>
        <v>133795</v>
      </c>
      <c r="D77"/>
      <c r="E77" s="349">
        <f>'[1]Report 2 '!E8</f>
        <v>0.77718205792488126</v>
      </c>
      <c r="F77"/>
      <c r="G77" s="348">
        <f>'[1]Report 2 '!G8</f>
        <v>25996562354.609715</v>
      </c>
      <c r="H77"/>
      <c r="I77" s="349">
        <f>'[1]Report 2 '!I8</f>
        <v>0.73402924134834169</v>
      </c>
    </row>
    <row r="78" spans="1:11" ht="15" x14ac:dyDescent="0.25">
      <c r="A78" s="347" t="s">
        <v>1280</v>
      </c>
      <c r="B78"/>
      <c r="C78" s="348">
        <f>'[1]Report 2 '!C9</f>
        <v>38359</v>
      </c>
      <c r="D78"/>
      <c r="E78" s="349">
        <f>'[1]Report 2 '!E9</f>
        <v>0.22281794207511879</v>
      </c>
      <c r="F78"/>
      <c r="G78" s="348">
        <f>'[1]Report 2 '!G9</f>
        <v>9419686604.1599789</v>
      </c>
      <c r="H78"/>
      <c r="I78" s="349">
        <f>'[1]Report 2 '!I9</f>
        <v>0.26597075865165831</v>
      </c>
    </row>
    <row r="79" spans="1:11" ht="15" x14ac:dyDescent="0.25">
      <c r="A79" s="22" t="s">
        <v>97</v>
      </c>
      <c r="B79" s="22"/>
      <c r="C79" s="330">
        <f>'[1]Report 2 '!C10</f>
        <v>172154</v>
      </c>
      <c r="D79" s="330"/>
      <c r="E79" s="331">
        <f>'[1]Report 2 '!E10</f>
        <v>1</v>
      </c>
      <c r="F79" s="330"/>
      <c r="G79" s="330">
        <f>'[1]Report 2 '!G10</f>
        <v>35416248958.769691</v>
      </c>
      <c r="H79" s="330"/>
      <c r="I79" s="331">
        <f>'[1]Report 2 '!I10</f>
        <v>1</v>
      </c>
    </row>
    <row r="80" spans="1:11" ht="15" x14ac:dyDescent="0.25">
      <c r="A80"/>
      <c r="B80"/>
      <c r="C80" s="350"/>
      <c r="D80" s="350"/>
      <c r="E80" s="351"/>
      <c r="F80" s="350"/>
      <c r="G80" s="350"/>
      <c r="H80" s="350"/>
      <c r="I80" s="351"/>
    </row>
    <row r="81" spans="1:9" ht="21" x14ac:dyDescent="0.3">
      <c r="A81" s="203" t="s">
        <v>1281</v>
      </c>
      <c r="B81" s="204"/>
      <c r="C81" s="352"/>
      <c r="D81" s="352"/>
      <c r="E81" s="353"/>
      <c r="F81" s="352"/>
      <c r="G81" s="352"/>
      <c r="H81" s="352"/>
      <c r="I81" s="353"/>
    </row>
    <row r="82" spans="1:9" ht="18.75" x14ac:dyDescent="0.3">
      <c r="A82" s="265"/>
      <c r="B82" s="70"/>
      <c r="C82" s="69"/>
      <c r="D82" s="69"/>
      <c r="E82" s="354"/>
      <c r="F82" s="69"/>
      <c r="G82" s="69"/>
      <c r="H82" s="69"/>
      <c r="I82" s="354"/>
    </row>
    <row r="83" spans="1:9" ht="15" x14ac:dyDescent="0.25">
      <c r="A83" s="339" t="s">
        <v>1282</v>
      </c>
      <c r="B83" s="70"/>
      <c r="C83" s="355" t="s">
        <v>702</v>
      </c>
      <c r="D83" s="356"/>
      <c r="E83" s="357" t="s">
        <v>1248</v>
      </c>
      <c r="F83" s="356"/>
      <c r="G83" s="355" t="s">
        <v>1249</v>
      </c>
      <c r="H83" s="356"/>
      <c r="I83" s="357" t="s">
        <v>1248</v>
      </c>
    </row>
    <row r="84" spans="1:9" ht="15" x14ac:dyDescent="0.25">
      <c r="A84" s="70" t="s">
        <v>1283</v>
      </c>
      <c r="B84" s="70"/>
      <c r="C84" s="348">
        <f>'[1]Report 2 '!C15</f>
        <v>133677</v>
      </c>
      <c r="D84"/>
      <c r="E84" s="349">
        <f>'[1]Report 2 '!E15</f>
        <v>0.77649662511472284</v>
      </c>
      <c r="F84"/>
      <c r="G84" s="348">
        <f>'[1]Report 2 '!G15</f>
        <v>24788890673.37001</v>
      </c>
      <c r="H84"/>
      <c r="I84" s="349">
        <f>'[1]Report 2 '!I15</f>
        <v>0.69992987405944951</v>
      </c>
    </row>
    <row r="85" spans="1:9" ht="15" x14ac:dyDescent="0.25">
      <c r="A85" s="70" t="s">
        <v>1284</v>
      </c>
      <c r="B85" s="70"/>
      <c r="C85" s="348">
        <f>'[1]Report 2 '!C16</f>
        <v>38477</v>
      </c>
      <c r="D85"/>
      <c r="E85" s="349">
        <f>'[1]Report 2 '!E16</f>
        <v>0.22350337488527713</v>
      </c>
      <c r="F85"/>
      <c r="G85" s="348">
        <f>'[1]Report 2 '!G16</f>
        <v>10627358285.400005</v>
      </c>
      <c r="H85"/>
      <c r="I85" s="349">
        <f>'[1]Report 2 '!I16</f>
        <v>0.30007012594055038</v>
      </c>
    </row>
    <row r="86" spans="1:9" ht="15" x14ac:dyDescent="0.25">
      <c r="A86" s="329" t="s">
        <v>97</v>
      </c>
      <c r="B86" s="21"/>
      <c r="C86" s="330">
        <f>'[1]Report 2 '!C17</f>
        <v>172154</v>
      </c>
      <c r="D86" s="330"/>
      <c r="E86" s="331">
        <f>'[1]Report 2 '!E17</f>
        <v>1</v>
      </c>
      <c r="F86" s="330"/>
      <c r="G86" s="330">
        <f>'[1]Report 2 '!G17</f>
        <v>35416248958.77002</v>
      </c>
      <c r="H86" s="330"/>
      <c r="I86" s="331">
        <f>'[1]Report 2 '!I17</f>
        <v>0.99999999999999989</v>
      </c>
    </row>
    <row r="87" spans="1:9" ht="15" x14ac:dyDescent="0.25">
      <c r="A87"/>
      <c r="B87"/>
      <c r="C87" s="334"/>
      <c r="D87" s="334"/>
      <c r="E87" s="358"/>
      <c r="F87" s="334"/>
      <c r="G87" s="334"/>
      <c r="H87" s="334"/>
      <c r="I87" s="358"/>
    </row>
    <row r="88" spans="1:9" ht="18.75" x14ac:dyDescent="0.3">
      <c r="A88" s="203" t="s">
        <v>1285</v>
      </c>
      <c r="B88" s="204"/>
      <c r="C88" s="352"/>
      <c r="D88" s="352"/>
      <c r="E88" s="353"/>
      <c r="F88" s="352"/>
      <c r="G88" s="352"/>
      <c r="H88" s="352"/>
      <c r="I88" s="353"/>
    </row>
    <row r="89" spans="1:9" ht="18.75" x14ac:dyDescent="0.3">
      <c r="A89" s="265"/>
      <c r="B89" s="70"/>
      <c r="C89" s="69"/>
      <c r="D89" s="69"/>
      <c r="E89" s="354"/>
      <c r="F89" s="69"/>
      <c r="G89" s="69"/>
      <c r="H89" s="69"/>
      <c r="I89" s="354"/>
    </row>
    <row r="90" spans="1:9" ht="15" x14ac:dyDescent="0.25">
      <c r="A90" s="339" t="s">
        <v>1286</v>
      </c>
      <c r="B90" s="346"/>
      <c r="C90" s="326" t="s">
        <v>702</v>
      </c>
      <c r="D90" s="327"/>
      <c r="E90" s="359" t="s">
        <v>1248</v>
      </c>
      <c r="F90" s="327"/>
      <c r="G90" s="326" t="s">
        <v>1249</v>
      </c>
      <c r="H90" s="327"/>
      <c r="I90" s="359" t="s">
        <v>1248</v>
      </c>
    </row>
    <row r="91" spans="1:9" ht="15" x14ac:dyDescent="0.25">
      <c r="A91" t="s">
        <v>1287</v>
      </c>
      <c r="B91"/>
      <c r="C91" s="348">
        <f>'[1]Report 2 '!C22</f>
        <v>8628</v>
      </c>
      <c r="D91"/>
      <c r="E91" s="349">
        <f>'[1]Report 2 '!E22</f>
        <v>5.011791767835775E-2</v>
      </c>
      <c r="F91"/>
      <c r="G91" s="348">
        <f>'[1]Report 2 '!G22</f>
        <v>1933111595.5300009</v>
      </c>
      <c r="H91"/>
      <c r="I91" s="349">
        <f>'[1]Report 2 '!I22</f>
        <v>5.4582618215171658E-2</v>
      </c>
    </row>
    <row r="92" spans="1:9" ht="15" x14ac:dyDescent="0.25">
      <c r="A92" s="347" t="s">
        <v>1288</v>
      </c>
      <c r="B92"/>
      <c r="C92" s="348">
        <f>'[1]Report 2 '!C23</f>
        <v>163526</v>
      </c>
      <c r="D92"/>
      <c r="E92" s="349">
        <f>'[1]Report 2 '!E23</f>
        <v>0.94988208232164228</v>
      </c>
      <c r="F92"/>
      <c r="G92" s="348">
        <f>'[1]Report 2 '!G23</f>
        <v>33483137363.239765</v>
      </c>
      <c r="H92"/>
      <c r="I92" s="349">
        <f>'[1]Report 2 '!I23</f>
        <v>0.94541738178482826</v>
      </c>
    </row>
    <row r="93" spans="1:9" ht="15" x14ac:dyDescent="0.25">
      <c r="A93" s="22" t="s">
        <v>97</v>
      </c>
      <c r="B93"/>
      <c r="C93" s="330">
        <f>'[1]Report 2 '!C24</f>
        <v>172154</v>
      </c>
      <c r="D93" s="330"/>
      <c r="E93" s="331">
        <f>'[1]Report 2 '!E24</f>
        <v>1</v>
      </c>
      <c r="F93" s="330"/>
      <c r="G93" s="330">
        <f>'[1]Report 2 '!G24</f>
        <v>35416248958.769768</v>
      </c>
      <c r="H93" s="330"/>
      <c r="I93" s="331">
        <f>'[1]Report 2 '!I24</f>
        <v>0.99999999999999989</v>
      </c>
    </row>
    <row r="94" spans="1:9" ht="15" x14ac:dyDescent="0.25">
      <c r="A94"/>
      <c r="B94"/>
      <c r="C94" s="350"/>
      <c r="D94" s="350"/>
      <c r="E94" s="350"/>
      <c r="F94" s="350"/>
      <c r="G94" s="350"/>
      <c r="H94" s="350"/>
      <c r="I94" s="350"/>
    </row>
    <row r="95" spans="1:9" ht="18.75" x14ac:dyDescent="0.3">
      <c r="A95" s="203" t="s">
        <v>1289</v>
      </c>
      <c r="B95" s="204"/>
      <c r="C95" s="352"/>
      <c r="D95" s="352"/>
      <c r="E95" s="352"/>
      <c r="F95" s="352"/>
      <c r="G95" s="352"/>
      <c r="H95" s="352"/>
      <c r="I95" s="352"/>
    </row>
    <row r="96" spans="1:9" ht="15" x14ac:dyDescent="0.25">
      <c r="A96"/>
      <c r="B96"/>
      <c r="C96" s="1"/>
      <c r="D96" s="1"/>
      <c r="E96" s="1"/>
      <c r="F96" s="1"/>
      <c r="G96" s="1"/>
      <c r="H96" s="1"/>
      <c r="I96" s="1"/>
    </row>
    <row r="97" spans="1:9" ht="15" x14ac:dyDescent="0.25">
      <c r="A97" s="339" t="s">
        <v>1290</v>
      </c>
      <c r="B97" s="346"/>
      <c r="C97" s="326" t="s">
        <v>702</v>
      </c>
      <c r="D97" s="327"/>
      <c r="E97" s="326" t="s">
        <v>1248</v>
      </c>
      <c r="F97" s="327"/>
      <c r="G97" s="326" t="s">
        <v>1249</v>
      </c>
      <c r="H97" s="327"/>
      <c r="I97" s="326" t="s">
        <v>1248</v>
      </c>
    </row>
    <row r="98" spans="1:9" ht="15" x14ac:dyDescent="0.25">
      <c r="A98" s="360" t="s">
        <v>1291</v>
      </c>
      <c r="B98"/>
      <c r="C98" s="348">
        <f>'[1]Report 2 '!C29</f>
        <v>58314</v>
      </c>
      <c r="D98" s="310"/>
      <c r="E98" s="317">
        <f>'[1]Report 2 '!E29</f>
        <v>0.33873160077604936</v>
      </c>
      <c r="F98" s="310"/>
      <c r="G98" s="348">
        <f>'[1]Report 2 '!G29</f>
        <v>12903921701.070009</v>
      </c>
      <c r="H98" s="310"/>
      <c r="I98" s="317">
        <f>'[1]Report 2 '!I29</f>
        <v>0.36435032168686743</v>
      </c>
    </row>
    <row r="99" spans="1:9" ht="15" x14ac:dyDescent="0.25">
      <c r="A99" s="360" t="s">
        <v>1292</v>
      </c>
      <c r="B99"/>
      <c r="C99" s="307">
        <f>'[1]Report 2 '!C30</f>
        <v>93664</v>
      </c>
      <c r="D99" s="310"/>
      <c r="E99" s="317">
        <f>'[1]Report 2 '!E30</f>
        <v>0.54407100619213034</v>
      </c>
      <c r="F99" s="310"/>
      <c r="G99" s="348">
        <f>'[1]Report 2 '!G30</f>
        <v>18912197192.329937</v>
      </c>
      <c r="H99" s="310"/>
      <c r="I99" s="317">
        <f>'[1]Report 2 '!I30</f>
        <v>0.53399774816205692</v>
      </c>
    </row>
    <row r="100" spans="1:9" ht="15" x14ac:dyDescent="0.25">
      <c r="A100" s="360" t="s">
        <v>1293</v>
      </c>
      <c r="B100"/>
      <c r="C100" s="307">
        <f>'[1]Report 2 '!C31</f>
        <v>14404</v>
      </c>
      <c r="D100" s="310"/>
      <c r="E100" s="317">
        <f>'[1]Report 2 '!E31</f>
        <v>8.3669272860345964E-2</v>
      </c>
      <c r="F100" s="310"/>
      <c r="G100" s="348">
        <f>'[1]Report 2 '!G31</f>
        <v>2689158084.0199928</v>
      </c>
      <c r="H100" s="310"/>
      <c r="I100" s="317">
        <f>'[1]Report 2 '!I31</f>
        <v>7.5930064958335777E-2</v>
      </c>
    </row>
    <row r="101" spans="1:9" ht="15" x14ac:dyDescent="0.25">
      <c r="A101" s="360" t="s">
        <v>1294</v>
      </c>
      <c r="B101"/>
      <c r="C101" s="307">
        <f>'[1]Report 2 '!C32</f>
        <v>4447</v>
      </c>
      <c r="D101" s="310"/>
      <c r="E101" s="317">
        <f>'[1]Report 2 '!E32</f>
        <v>2.5831522938764132E-2</v>
      </c>
      <c r="F101" s="310"/>
      <c r="G101" s="348">
        <f>'[1]Report 2 '!G32</f>
        <v>710674448.36999822</v>
      </c>
      <c r="H101" s="310"/>
      <c r="I101" s="317">
        <f>'[1]Report 2 '!I32</f>
        <v>2.0066338736135909E-2</v>
      </c>
    </row>
    <row r="102" spans="1:9" ht="15" x14ac:dyDescent="0.25">
      <c r="A102" s="360" t="s">
        <v>1295</v>
      </c>
      <c r="B102"/>
      <c r="C102" s="307">
        <f>'[1]Report 2 '!C33</f>
        <v>618</v>
      </c>
      <c r="D102" s="310"/>
      <c r="E102" s="317">
        <f>'[1]Report 2 '!E33</f>
        <v>3.589809124388629E-3</v>
      </c>
      <c r="F102" s="310"/>
      <c r="G102" s="348">
        <f>'[1]Report 2 '!G33</f>
        <v>85270046.679999948</v>
      </c>
      <c r="H102" s="310"/>
      <c r="I102" s="317">
        <f>'[1]Report 2 '!I33</f>
        <v>2.40765324355122E-3</v>
      </c>
    </row>
    <row r="103" spans="1:9" ht="15" x14ac:dyDescent="0.25">
      <c r="A103" s="360" t="s">
        <v>1296</v>
      </c>
      <c r="B103"/>
      <c r="C103" s="307">
        <f>'[1]Report 2 '!C34</f>
        <v>305</v>
      </c>
      <c r="D103" s="310"/>
      <c r="E103" s="317">
        <f>'[1]Report 2 '!E34</f>
        <v>1.7716695516804722E-3</v>
      </c>
      <c r="F103" s="310"/>
      <c r="G103" s="348">
        <f>'[1]Report 2 '!G34</f>
        <v>42883533.850000009</v>
      </c>
      <c r="H103" s="310"/>
      <c r="I103" s="317">
        <f>'[1]Report 2 '!I34</f>
        <v>1.2108434718742565E-3</v>
      </c>
    </row>
    <row r="104" spans="1:9" ht="15" x14ac:dyDescent="0.25">
      <c r="A104" s="360" t="s">
        <v>1297</v>
      </c>
      <c r="B104"/>
      <c r="C104" s="307">
        <f>'[1]Report 2 '!C35</f>
        <v>126</v>
      </c>
      <c r="D104" s="310"/>
      <c r="E104" s="317">
        <f>'[1]Report 2 '!E35</f>
        <v>7.3190283118603112E-4</v>
      </c>
      <c r="F104" s="310"/>
      <c r="G104" s="348">
        <f>'[1]Report 2 '!G35</f>
        <v>12382015.76</v>
      </c>
      <c r="H104" s="310"/>
      <c r="I104" s="317">
        <f>'[1]Report 2 '!I35</f>
        <v>3.4961398013704404E-4</v>
      </c>
    </row>
    <row r="105" spans="1:9" ht="15" x14ac:dyDescent="0.25">
      <c r="A105" s="360" t="s">
        <v>1298</v>
      </c>
      <c r="B105"/>
      <c r="C105" s="307">
        <f>'[1]Report 2 '!C36</f>
        <v>276</v>
      </c>
      <c r="D105" s="310"/>
      <c r="E105" s="317">
        <f>'[1]Report 2 '!E36</f>
        <v>1.6032157254551158E-3</v>
      </c>
      <c r="F105" s="310"/>
      <c r="G105" s="348">
        <f>'[1]Report 2 '!G36</f>
        <v>59761936.689999983</v>
      </c>
      <c r="H105" s="310"/>
      <c r="I105" s="317">
        <f>'[1]Report 2 '!I36</f>
        <v>1.687415761041556E-3</v>
      </c>
    </row>
    <row r="106" spans="1:9" ht="15" x14ac:dyDescent="0.25">
      <c r="A106" s="22" t="s">
        <v>97</v>
      </c>
      <c r="B106" s="22"/>
      <c r="C106" s="330">
        <f>'[1]Report 2 '!C37</f>
        <v>172154</v>
      </c>
      <c r="D106" s="330"/>
      <c r="E106" s="331">
        <f>'[1]Report 2 '!E37</f>
        <v>1.0000000000000002</v>
      </c>
      <c r="F106" s="330"/>
      <c r="G106" s="330">
        <f>'[1]Report 2 '!G37</f>
        <v>35416248958.769936</v>
      </c>
      <c r="H106" s="330"/>
      <c r="I106" s="331">
        <f>'[1]Report 2 '!I37</f>
        <v>1</v>
      </c>
    </row>
    <row r="107" spans="1:9" ht="15" x14ac:dyDescent="0.25">
      <c r="A107"/>
      <c r="B107"/>
      <c r="C107" s="310"/>
      <c r="D107" s="310"/>
      <c r="E107" s="310"/>
      <c r="F107" s="310"/>
      <c r="G107" s="310"/>
      <c r="H107" s="310"/>
      <c r="I107" s="310"/>
    </row>
    <row r="108" spans="1:9" ht="21" x14ac:dyDescent="0.3">
      <c r="A108" s="203" t="s">
        <v>1299</v>
      </c>
      <c r="B108" s="204"/>
      <c r="C108" s="204"/>
      <c r="D108" s="204"/>
      <c r="E108" s="204"/>
      <c r="F108" s="204"/>
      <c r="G108" s="204"/>
      <c r="H108" s="204"/>
      <c r="I108" s="204"/>
    </row>
    <row r="109" spans="1:9" ht="15" x14ac:dyDescent="0.25">
      <c r="A109"/>
      <c r="B109"/>
      <c r="C109"/>
      <c r="D109"/>
      <c r="E109"/>
      <c r="F109"/>
      <c r="G109"/>
      <c r="H109"/>
      <c r="I109"/>
    </row>
    <row r="110" spans="1:9" ht="15" x14ac:dyDescent="0.25">
      <c r="A110" s="339" t="s">
        <v>1300</v>
      </c>
      <c r="B110" s="346"/>
      <c r="C110" s="326" t="s">
        <v>702</v>
      </c>
      <c r="D110" s="327"/>
      <c r="E110" s="326" t="s">
        <v>1248</v>
      </c>
      <c r="F110" s="327"/>
      <c r="G110" s="326" t="s">
        <v>1249</v>
      </c>
      <c r="H110" s="327"/>
      <c r="I110" s="326" t="s">
        <v>1248</v>
      </c>
    </row>
    <row r="111" spans="1:9" ht="15" x14ac:dyDescent="0.25">
      <c r="A111" s="347" t="s">
        <v>1301</v>
      </c>
      <c r="B111"/>
      <c r="C111" s="348">
        <f>'[1]Report 2 '!C42</f>
        <v>18422</v>
      </c>
      <c r="D111" s="310"/>
      <c r="E111" s="317">
        <f>'[1]Report 2 '!E42</f>
        <v>0.10700884092150052</v>
      </c>
      <c r="F111" s="310"/>
      <c r="G111" s="348">
        <f>'[1]Report 2 '!G42</f>
        <v>1381699999.4099984</v>
      </c>
      <c r="H111" s="310"/>
      <c r="I111" s="317">
        <f>'[1]Report 2 '!I42</f>
        <v>3.9013165991082586E-2</v>
      </c>
    </row>
    <row r="112" spans="1:9" ht="15" x14ac:dyDescent="0.25">
      <c r="A112" s="347" t="s">
        <v>1302</v>
      </c>
      <c r="B112"/>
      <c r="C112" s="348">
        <f>'[1]Report 2 '!C43</f>
        <v>7679</v>
      </c>
      <c r="D112" s="310"/>
      <c r="E112" s="317">
        <f>'[1]Report 2 '!E43</f>
        <v>4.4605411433948673E-2</v>
      </c>
      <c r="F112" s="310"/>
      <c r="G112" s="348">
        <f>'[1]Report 2 '!G43</f>
        <v>1002513270.2199981</v>
      </c>
      <c r="H112" s="310"/>
      <c r="I112" s="317">
        <f>'[1]Report 2 '!I43</f>
        <v>2.8306590892420026E-2</v>
      </c>
    </row>
    <row r="113" spans="1:9" ht="15" x14ac:dyDescent="0.25">
      <c r="A113" s="347" t="s">
        <v>1303</v>
      </c>
      <c r="B113"/>
      <c r="C113" s="348">
        <f>'[1]Report 2 '!C44</f>
        <v>8803</v>
      </c>
      <c r="D113" s="310"/>
      <c r="E113" s="317">
        <f>'[1]Report 2 '!E44</f>
        <v>5.1134449388338346E-2</v>
      </c>
      <c r="F113" s="310"/>
      <c r="G113" s="348">
        <f>'[1]Report 2 '!G44</f>
        <v>1370236051.470001</v>
      </c>
      <c r="H113" s="310"/>
      <c r="I113" s="317">
        <f>'[1]Report 2 '!I44</f>
        <v>3.8689474231592663E-2</v>
      </c>
    </row>
    <row r="114" spans="1:9" ht="15" x14ac:dyDescent="0.25">
      <c r="A114" s="347" t="s">
        <v>1304</v>
      </c>
      <c r="B114"/>
      <c r="C114" s="348">
        <f>'[1]Report 2 '!C45</f>
        <v>10014</v>
      </c>
      <c r="D114" s="310"/>
      <c r="E114" s="317">
        <f>'[1]Report 2 '!E45</f>
        <v>5.8168848821404093E-2</v>
      </c>
      <c r="F114" s="310"/>
      <c r="G114" s="348">
        <f>'[1]Report 2 '!G45</f>
        <v>1802862084.5900002</v>
      </c>
      <c r="H114" s="310"/>
      <c r="I114" s="317">
        <f>'[1]Report 2 '!I45</f>
        <v>5.0904941590195298E-2</v>
      </c>
    </row>
    <row r="115" spans="1:9" ht="15" x14ac:dyDescent="0.25">
      <c r="A115" s="347" t="s">
        <v>1305</v>
      </c>
      <c r="B115"/>
      <c r="C115" s="348">
        <f>'[1]Report 2 '!C46</f>
        <v>11344</v>
      </c>
      <c r="D115" s="310"/>
      <c r="E115" s="317">
        <f>'[1]Report 2 '!E46</f>
        <v>6.5894489817256638E-2</v>
      </c>
      <c r="F115" s="310"/>
      <c r="G115" s="348">
        <f>'[1]Report 2 '!G46</f>
        <v>2326450960.7700129</v>
      </c>
      <c r="H115" s="310"/>
      <c r="I115" s="317">
        <f>'[1]Report 2 '!I46</f>
        <v>6.5688801868271376E-2</v>
      </c>
    </row>
    <row r="116" spans="1:9" ht="15" x14ac:dyDescent="0.25">
      <c r="A116" s="347" t="s">
        <v>1306</v>
      </c>
      <c r="B116"/>
      <c r="C116" s="348">
        <f>'[1]Report 2 '!C47</f>
        <v>13581</v>
      </c>
      <c r="D116" s="310"/>
      <c r="E116" s="317">
        <f>'[1]Report 2 '!E47</f>
        <v>7.8888669447122931E-2</v>
      </c>
      <c r="F116" s="310"/>
      <c r="G116" s="348">
        <f>'[1]Report 2 '!G47</f>
        <v>2986592084.2999969</v>
      </c>
      <c r="H116" s="310"/>
      <c r="I116" s="317">
        <f>'[1]Report 2 '!I47</f>
        <v>8.4328300486504248E-2</v>
      </c>
    </row>
    <row r="117" spans="1:9" ht="15" x14ac:dyDescent="0.25">
      <c r="A117" s="347" t="s">
        <v>1307</v>
      </c>
      <c r="B117"/>
      <c r="C117" s="348">
        <f>'[1]Report 2 '!C48</f>
        <v>14165</v>
      </c>
      <c r="D117" s="310"/>
      <c r="E117" s="317">
        <f>'[1]Report 2 '!E48</f>
        <v>8.2280980982143898E-2</v>
      </c>
      <c r="F117" s="310"/>
      <c r="G117" s="348">
        <f>'[1]Report 2 '!G48</f>
        <v>3164436589.5899978</v>
      </c>
      <c r="H117" s="310"/>
      <c r="I117" s="317">
        <f>'[1]Report 2 '!I48</f>
        <v>8.9349851625277851E-2</v>
      </c>
    </row>
    <row r="118" spans="1:9" ht="15" x14ac:dyDescent="0.25">
      <c r="A118" s="347" t="s">
        <v>1308</v>
      </c>
      <c r="B118"/>
      <c r="C118" s="348">
        <f>'[1]Report 2 '!C49</f>
        <v>15202</v>
      </c>
      <c r="D118" s="310"/>
      <c r="E118" s="317">
        <f>'[1]Report 2 '!E49</f>
        <v>8.8304657457857497E-2</v>
      </c>
      <c r="F118" s="310"/>
      <c r="G118" s="348">
        <f>'[1]Report 2 '!G49</f>
        <v>3414972186.659987</v>
      </c>
      <c r="H118" s="310"/>
      <c r="I118" s="317">
        <f>'[1]Report 2 '!I49</f>
        <v>9.6423881327340644E-2</v>
      </c>
    </row>
    <row r="119" spans="1:9" ht="15" x14ac:dyDescent="0.25">
      <c r="A119" s="340" t="s">
        <v>1309</v>
      </c>
      <c r="B119" s="2"/>
      <c r="C119" s="348">
        <f>'[1]Report 2 '!C50</f>
        <v>16615</v>
      </c>
      <c r="D119" s="310"/>
      <c r="E119" s="317">
        <f>'[1]Report 2 '!E50</f>
        <v>9.6512424921872272E-2</v>
      </c>
      <c r="F119" s="310"/>
      <c r="G119" s="348">
        <f>'[1]Report 2 '!G50</f>
        <v>3923957432.9199891</v>
      </c>
      <c r="H119" s="310"/>
      <c r="I119" s="317">
        <f>'[1]Report 2 '!I50</f>
        <v>0.11079539895622732</v>
      </c>
    </row>
    <row r="120" spans="1:9" ht="15" x14ac:dyDescent="0.25">
      <c r="A120" t="s">
        <v>1310</v>
      </c>
      <c r="B120"/>
      <c r="C120" s="348">
        <f>'[1]Report 2 '!C51</f>
        <v>17568</v>
      </c>
      <c r="D120" s="310"/>
      <c r="E120" s="317">
        <f>'[1]Report 2 '!E51</f>
        <v>0.1020481661767952</v>
      </c>
      <c r="F120" s="310"/>
      <c r="G120" s="348">
        <f>'[1]Report 2 '!G51</f>
        <v>4254076473.1999974</v>
      </c>
      <c r="H120" s="310"/>
      <c r="I120" s="317">
        <f>'[1]Report 2 '!I51</f>
        <v>0.12011651708661766</v>
      </c>
    </row>
    <row r="121" spans="1:9" ht="15" x14ac:dyDescent="0.25">
      <c r="A121" t="s">
        <v>1311</v>
      </c>
      <c r="B121"/>
      <c r="C121" s="348">
        <f>'[1]Report 2 '!C52</f>
        <v>14038</v>
      </c>
      <c r="D121" s="310"/>
      <c r="E121" s="317">
        <f>'[1]Report 2 '!E52</f>
        <v>8.1543269398329399E-2</v>
      </c>
      <c r="F121" s="310"/>
      <c r="G121" s="348">
        <f>'[1]Report 2 '!G52</f>
        <v>3516053380.3499975</v>
      </c>
      <c r="H121" s="310"/>
      <c r="I121" s="317">
        <f>'[1]Report 2 '!I52</f>
        <v>9.9277972222389543E-2</v>
      </c>
    </row>
    <row r="122" spans="1:9" ht="15" x14ac:dyDescent="0.25">
      <c r="A122" t="s">
        <v>1312</v>
      </c>
      <c r="B122"/>
      <c r="C122" s="348">
        <f>'[1]Report 2 '!C53</f>
        <v>11670</v>
      </c>
      <c r="D122" s="310"/>
      <c r="E122" s="317">
        <f>'[1]Report 2 '!E53</f>
        <v>6.7788143174134785E-2</v>
      </c>
      <c r="F122" s="310"/>
      <c r="G122" s="348">
        <f>'[1]Report 2 '!G53</f>
        <v>2904638077.0600014</v>
      </c>
      <c r="H122" s="310"/>
      <c r="I122" s="317">
        <f>'[1]Report 2 '!I53</f>
        <v>8.2014277696134702E-2</v>
      </c>
    </row>
    <row r="123" spans="1:9" ht="15" x14ac:dyDescent="0.25">
      <c r="A123" s="2" t="s">
        <v>1313</v>
      </c>
      <c r="B123"/>
      <c r="C123" s="348">
        <f>'[1]Report 2 '!C54</f>
        <v>11035</v>
      </c>
      <c r="D123" s="310"/>
      <c r="E123" s="317">
        <f>'[1]Report 2 '!E54</f>
        <v>6.4099585255062333E-2</v>
      </c>
      <c r="F123" s="310"/>
      <c r="G123" s="348">
        <f>'[1]Report 2 '!G54</f>
        <v>2887088806.2699866</v>
      </c>
      <c r="H123" s="310"/>
      <c r="I123" s="317">
        <f>'[1]Report 2 '!I54</f>
        <v>8.1518763029676242E-2</v>
      </c>
    </row>
    <row r="124" spans="1:9" ht="15" x14ac:dyDescent="0.25">
      <c r="A124" s="2" t="s">
        <v>1314</v>
      </c>
      <c r="B124"/>
      <c r="C124" s="348">
        <f>'[1]Report 2 '!C55</f>
        <v>2018</v>
      </c>
      <c r="D124" s="310"/>
      <c r="E124" s="317">
        <f>'[1]Report 2 '!E55</f>
        <v>1.172206280423342E-2</v>
      </c>
      <c r="F124" s="310"/>
      <c r="G124" s="348">
        <f>'[1]Report 2 '!G55</f>
        <v>480671561.95999992</v>
      </c>
      <c r="H124" s="310"/>
      <c r="I124" s="317">
        <f>'[1]Report 2 '!I55</f>
        <v>1.3572062996269778E-2</v>
      </c>
    </row>
    <row r="125" spans="1:9" s="119" customFormat="1" ht="17.25" customHeight="1" x14ac:dyDescent="0.25">
      <c r="A125" s="22" t="s">
        <v>97</v>
      </c>
      <c r="B125" s="22"/>
      <c r="C125" s="330">
        <f>'[1]Report 2 '!C56</f>
        <v>172154</v>
      </c>
      <c r="D125" s="330"/>
      <c r="E125" s="331">
        <f>'[1]Report 2 '!E56</f>
        <v>1</v>
      </c>
      <c r="F125" s="330"/>
      <c r="G125" s="330">
        <f>'[1]Report 2 '!G56</f>
        <v>35416248958.769966</v>
      </c>
      <c r="H125" s="330"/>
      <c r="I125" s="331">
        <f>'[1]Report 2 '!I56</f>
        <v>0.99999999999999989</v>
      </c>
    </row>
    <row r="126" spans="1:9" ht="15" x14ac:dyDescent="0.25">
      <c r="A126"/>
      <c r="B126"/>
      <c r="C126" s="310"/>
      <c r="D126" s="310"/>
      <c r="E126" s="310"/>
      <c r="F126" s="310"/>
      <c r="G126" s="310"/>
      <c r="H126" s="310"/>
      <c r="I126" s="310"/>
    </row>
    <row r="127" spans="1:9" ht="15" x14ac:dyDescent="0.25">
      <c r="A127" s="448" t="str">
        <f>'[1]Report 2 '!A58</f>
        <v>(1) All loans included in the STEP and Non-STEP programs are amortizing.</v>
      </c>
      <c r="B127" s="448"/>
      <c r="C127" s="448"/>
      <c r="D127" s="448"/>
      <c r="E127" s="448"/>
      <c r="F127" s="448"/>
      <c r="G127" s="448"/>
      <c r="H127" s="448"/>
      <c r="I127" s="448"/>
    </row>
    <row r="128" spans="1:9" x14ac:dyDescent="0.2">
      <c r="A128" s="442" t="str">
        <f>'[1]Report 2 '!A59</f>
        <v xml:space="preserve">(2) With respect to STEP Loans, the Current indexed LTV does not include amounts drawn in respect of (i) Other STEP Products, or (ii) Additional STEP Loans which are not yet included in the cover pool, which in each case are secured by the same property. </v>
      </c>
      <c r="B128" s="443"/>
      <c r="C128" s="443"/>
      <c r="D128" s="443"/>
      <c r="E128" s="443"/>
      <c r="F128" s="443"/>
      <c r="G128" s="443"/>
      <c r="H128" s="443"/>
      <c r="I128" s="443"/>
    </row>
    <row r="129" spans="1:11" x14ac:dyDescent="0.2">
      <c r="A129" s="443"/>
      <c r="B129" s="443"/>
      <c r="C129" s="443"/>
      <c r="D129" s="443"/>
      <c r="E129" s="443"/>
      <c r="F129" s="443"/>
      <c r="G129" s="443"/>
      <c r="H129" s="443"/>
      <c r="I129" s="443"/>
    </row>
    <row r="130" spans="1:11" ht="15" x14ac:dyDescent="0.25">
      <c r="A130" s="437" t="str">
        <f>'[1]Report 2 '!A61</f>
        <v>(3) The indexation methodology as described in footnote (1) on page 3 of this Investor Report.</v>
      </c>
      <c r="B130" s="437"/>
      <c r="C130" s="437"/>
      <c r="D130" s="437"/>
      <c r="E130" s="437"/>
      <c r="F130" s="437"/>
      <c r="G130" s="437"/>
      <c r="H130" s="437"/>
      <c r="I130" s="437"/>
    </row>
    <row r="131" spans="1:11" ht="15" x14ac:dyDescent="0.25">
      <c r="A131" s="441" t="str">
        <f>'[1]Report 2 '!A62</f>
        <v>(4) The methodology used in this table aggregates STEP Loans secured by the same property.</v>
      </c>
      <c r="B131" s="441"/>
      <c r="C131" s="441"/>
      <c r="D131" s="441"/>
      <c r="E131" s="441"/>
      <c r="F131" s="441"/>
      <c r="G131" s="441"/>
      <c r="H131" s="441"/>
      <c r="I131" s="441"/>
      <c r="J131" s="119"/>
      <c r="K131" s="119"/>
    </row>
    <row r="132" spans="1:11" x14ac:dyDescent="0.2">
      <c r="A132" s="118"/>
      <c r="B132" s="118"/>
      <c r="C132" s="118"/>
      <c r="D132" s="118"/>
      <c r="E132" s="118"/>
      <c r="F132" s="118"/>
      <c r="J132" s="119"/>
      <c r="K132" s="119"/>
    </row>
    <row r="133" spans="1:11" ht="18.75" x14ac:dyDescent="0.3">
      <c r="A133" s="203" t="s">
        <v>1315</v>
      </c>
      <c r="B133" s="204"/>
      <c r="C133" s="204"/>
      <c r="D133" s="204"/>
      <c r="E133" s="204"/>
      <c r="F133" s="204"/>
      <c r="G133" s="204"/>
      <c r="H133" s="204"/>
      <c r="I133" s="204"/>
      <c r="J133" s="119"/>
      <c r="K133" s="119"/>
    </row>
    <row r="134" spans="1:11" ht="15" x14ac:dyDescent="0.25">
      <c r="A134"/>
      <c r="B134"/>
      <c r="C134" s="1"/>
      <c r="D134" s="1"/>
      <c r="E134" s="1"/>
      <c r="F134" s="1"/>
      <c r="G134" s="1"/>
      <c r="H134" s="1"/>
      <c r="I134" s="1"/>
      <c r="J134" s="119"/>
      <c r="K134" s="119"/>
    </row>
    <row r="135" spans="1:11" ht="15" x14ac:dyDescent="0.25">
      <c r="A135" s="339" t="s">
        <v>1316</v>
      </c>
      <c r="B135" s="346"/>
      <c r="C135" s="326" t="s">
        <v>702</v>
      </c>
      <c r="D135" s="327"/>
      <c r="E135" s="326" t="s">
        <v>1248</v>
      </c>
      <c r="F135" s="327"/>
      <c r="G135" s="326" t="s">
        <v>1249</v>
      </c>
      <c r="H135" s="327"/>
      <c r="I135" s="326" t="s">
        <v>1248</v>
      </c>
      <c r="J135" s="119"/>
      <c r="K135" s="119"/>
    </row>
    <row r="136" spans="1:11" ht="15" x14ac:dyDescent="0.25">
      <c r="A136" s="347" t="s">
        <v>1317</v>
      </c>
      <c r="B136"/>
      <c r="C136" s="307">
        <f>'[1]Report 3 '!C8</f>
        <v>23909</v>
      </c>
      <c r="D136" s="310"/>
      <c r="E136" s="317">
        <f>'[1]Report 3 '!E8</f>
        <v>0.13888146659386363</v>
      </c>
      <c r="F136" s="310"/>
      <c r="G136" s="307">
        <f>'[1]Report 3 '!G8</f>
        <v>4192614289.2499785</v>
      </c>
      <c r="H136" s="310"/>
      <c r="I136" s="317">
        <f>'[1]Report 3 '!I8</f>
        <v>0.11838109377791083</v>
      </c>
      <c r="J136" s="119"/>
      <c r="K136" s="119"/>
    </row>
    <row r="137" spans="1:11" ht="15" x14ac:dyDescent="0.25">
      <c r="A137" s="347" t="s">
        <v>1318</v>
      </c>
      <c r="B137"/>
      <c r="C137" s="307">
        <f>'[1]Report 3 '!C9</f>
        <v>28136</v>
      </c>
      <c r="D137" s="310"/>
      <c r="E137" s="317">
        <f>'[1]Report 3 '!E9</f>
        <v>0.16343506395436644</v>
      </c>
      <c r="F137" s="310"/>
      <c r="G137" s="307">
        <f>'[1]Report 3 '!G9</f>
        <v>4958685587.1200056</v>
      </c>
      <c r="H137" s="310"/>
      <c r="I137" s="317">
        <f>'[1]Report 3 '!I9</f>
        <v>0.14001159730079532</v>
      </c>
      <c r="J137" s="119"/>
      <c r="K137" s="119"/>
    </row>
    <row r="138" spans="1:11" ht="15" x14ac:dyDescent="0.25">
      <c r="A138" s="347" t="s">
        <v>1319</v>
      </c>
      <c r="B138"/>
      <c r="C138" s="307">
        <f>'[1]Report 3 '!C10</f>
        <v>35590</v>
      </c>
      <c r="D138" s="310"/>
      <c r="E138" s="317">
        <f>'[1]Report 3 '!E10</f>
        <v>0.20673350604691149</v>
      </c>
      <c r="F138" s="310"/>
      <c r="G138" s="307">
        <f>'[1]Report 3 '!G10</f>
        <v>6763998568.539959</v>
      </c>
      <c r="H138" s="310"/>
      <c r="I138" s="317">
        <f>'[1]Report 3 '!I10</f>
        <v>0.19098574150001929</v>
      </c>
      <c r="J138" s="119"/>
      <c r="K138" s="119"/>
    </row>
    <row r="139" spans="1:11" ht="15" x14ac:dyDescent="0.25">
      <c r="A139" s="347" t="s">
        <v>1320</v>
      </c>
      <c r="B139"/>
      <c r="C139" s="307">
        <f>'[1]Report 3 '!C11</f>
        <v>22156</v>
      </c>
      <c r="D139" s="310"/>
      <c r="E139" s="317">
        <f>'[1]Report 3 '!E11</f>
        <v>0.12869872323617226</v>
      </c>
      <c r="F139" s="310"/>
      <c r="G139" s="307">
        <f>'[1]Report 3 '!G11</f>
        <v>4771370584.1699953</v>
      </c>
      <c r="H139" s="310"/>
      <c r="I139" s="317">
        <f>'[1]Report 3 '!I11</f>
        <v>0.13472264072134293</v>
      </c>
      <c r="J139" s="119"/>
      <c r="K139" s="119"/>
    </row>
    <row r="140" spans="1:11" ht="15" x14ac:dyDescent="0.25">
      <c r="A140" s="347" t="s">
        <v>1321</v>
      </c>
      <c r="B140"/>
      <c r="C140" s="307">
        <f>'[1]Report 3 '!C12</f>
        <v>22492</v>
      </c>
      <c r="D140" s="310"/>
      <c r="E140" s="317">
        <f>'[1]Report 3 '!E12</f>
        <v>0.13065046411933501</v>
      </c>
      <c r="F140" s="310"/>
      <c r="G140" s="307">
        <f>'[1]Report 3 '!G12</f>
        <v>5275456708.529994</v>
      </c>
      <c r="H140" s="310"/>
      <c r="I140" s="317">
        <f>'[1]Report 3 '!I12</f>
        <v>0.14895582857098882</v>
      </c>
      <c r="J140" s="119"/>
      <c r="K140" s="119"/>
    </row>
    <row r="141" spans="1:11" ht="15" x14ac:dyDescent="0.25">
      <c r="A141" s="347" t="s">
        <v>1322</v>
      </c>
      <c r="B141"/>
      <c r="C141" s="307">
        <f>'[1]Report 3 '!C13</f>
        <v>29865</v>
      </c>
      <c r="D141" s="310"/>
      <c r="E141" s="317">
        <f>'[1]Report 3 '!E13</f>
        <v>0.17347839724897476</v>
      </c>
      <c r="F141" s="310"/>
      <c r="G141" s="307">
        <f>'[1]Report 3 '!G13</f>
        <v>7514892626.8000002</v>
      </c>
      <c r="H141" s="310"/>
      <c r="I141" s="317">
        <f>'[1]Report 3 '!I13</f>
        <v>0.21218770614438914</v>
      </c>
      <c r="J141" s="119"/>
      <c r="K141" s="119"/>
    </row>
    <row r="142" spans="1:11" ht="15" x14ac:dyDescent="0.25">
      <c r="A142" s="347" t="s">
        <v>1323</v>
      </c>
      <c r="B142"/>
      <c r="C142" s="307">
        <f>'[1]Report 3 '!C14</f>
        <v>6678</v>
      </c>
      <c r="D142" s="310"/>
      <c r="E142" s="317">
        <f>'[1]Report 3 '!E14</f>
        <v>3.8790850052859649E-2</v>
      </c>
      <c r="F142" s="310"/>
      <c r="G142" s="307">
        <f>'[1]Report 3 '!G14</f>
        <v>1293142758.6800001</v>
      </c>
      <c r="H142" s="310"/>
      <c r="I142" s="317">
        <f>'[1]Report 3 '!I14</f>
        <v>3.6512696762026418E-2</v>
      </c>
      <c r="J142" s="119"/>
      <c r="K142" s="119"/>
    </row>
    <row r="143" spans="1:11" ht="15" x14ac:dyDescent="0.25">
      <c r="A143" s="347" t="s">
        <v>1324</v>
      </c>
      <c r="B143"/>
      <c r="C143" s="307">
        <f>'[1]Report 3 '!C15</f>
        <v>2346</v>
      </c>
      <c r="D143" s="310"/>
      <c r="E143" s="317">
        <f>'[1]Report 3 '!E15</f>
        <v>1.3627333666368485E-2</v>
      </c>
      <c r="F143" s="310"/>
      <c r="G143" s="307">
        <f>'[1]Report 3 '!G15</f>
        <v>474000178.95000029</v>
      </c>
      <c r="H143" s="310"/>
      <c r="I143" s="317">
        <f>'[1]Report 3 '!I15</f>
        <v>1.3383692313147306E-2</v>
      </c>
      <c r="J143" s="119"/>
      <c r="K143" s="119"/>
    </row>
    <row r="144" spans="1:11" ht="15" x14ac:dyDescent="0.25">
      <c r="A144" s="347" t="s">
        <v>1325</v>
      </c>
      <c r="B144"/>
      <c r="C144" s="307">
        <f>'[1]Report 3 '!C16</f>
        <v>516</v>
      </c>
      <c r="D144" s="310"/>
      <c r="E144" s="317">
        <f>'[1]Report 3 '!E16</f>
        <v>2.997316356285651E-3</v>
      </c>
      <c r="F144" s="310"/>
      <c r="G144" s="307">
        <f>'[1]Report 3 '!G16</f>
        <v>86369321.170000106</v>
      </c>
      <c r="H144" s="310"/>
      <c r="I144" s="317">
        <f>'[1]Report 3 '!I16</f>
        <v>2.438691948166153E-3</v>
      </c>
      <c r="J144" s="119"/>
      <c r="K144" s="119"/>
    </row>
    <row r="145" spans="1:9" s="119" customFormat="1" ht="15" x14ac:dyDescent="0.25">
      <c r="A145" s="347" t="s">
        <v>1326</v>
      </c>
      <c r="B145"/>
      <c r="C145" s="307">
        <f>'[1]Report 3 '!C17</f>
        <v>466</v>
      </c>
      <c r="D145" s="310"/>
      <c r="E145" s="317">
        <f>'[1]Report 3 '!E17</f>
        <v>2.7068787248626229E-3</v>
      </c>
      <c r="F145" s="310"/>
      <c r="G145" s="307">
        <f>'[1]Report 3 '!G17</f>
        <v>85718335.560000047</v>
      </c>
      <c r="H145" s="310"/>
      <c r="I145" s="317">
        <f>'[1]Report 3 '!I17</f>
        <v>2.4203109612141497E-3</v>
      </c>
    </row>
    <row r="146" spans="1:9" ht="15" x14ac:dyDescent="0.25">
      <c r="A146" s="342" t="s">
        <v>97</v>
      </c>
      <c r="B146" s="22"/>
      <c r="C146" s="330">
        <f>'[1]Report 3 '!C18</f>
        <v>172154</v>
      </c>
      <c r="D146" s="330"/>
      <c r="E146" s="331">
        <f>'[1]Report 3 '!E18</f>
        <v>1</v>
      </c>
      <c r="F146" s="330"/>
      <c r="G146" s="330">
        <f>'[1]Report 3 '!G18</f>
        <v>35416248958.76992</v>
      </c>
      <c r="H146" s="330"/>
      <c r="I146" s="331">
        <f>'[1]Report 3 '!I18</f>
        <v>1.0000000000000004</v>
      </c>
    </row>
    <row r="147" spans="1:9" ht="15" x14ac:dyDescent="0.25">
      <c r="A147"/>
      <c r="B147"/>
      <c r="C147" s="334"/>
      <c r="D147" s="334"/>
      <c r="E147" s="334"/>
      <c r="F147" s="334"/>
      <c r="G147" s="334"/>
      <c r="H147" s="334"/>
      <c r="I147" s="334"/>
    </row>
    <row r="148" spans="1:9" ht="18.75" x14ac:dyDescent="0.3">
      <c r="A148" s="203" t="s">
        <v>1327</v>
      </c>
      <c r="B148" s="204"/>
      <c r="C148" s="352"/>
      <c r="D148" s="352"/>
      <c r="E148" s="352"/>
      <c r="F148" s="352"/>
      <c r="G148" s="352"/>
      <c r="H148" s="352"/>
      <c r="I148" s="352"/>
    </row>
    <row r="149" spans="1:9" ht="17.25" x14ac:dyDescent="0.25">
      <c r="A149" s="362"/>
      <c r="B149" s="70"/>
      <c r="C149" s="69"/>
      <c r="D149" s="69"/>
      <c r="E149" s="69"/>
      <c r="F149" s="69"/>
      <c r="G149" s="69"/>
      <c r="H149" s="69"/>
      <c r="I149" s="69"/>
    </row>
    <row r="150" spans="1:9" ht="15" x14ac:dyDescent="0.25">
      <c r="A150" s="325" t="s">
        <v>1328</v>
      </c>
      <c r="B150" s="70"/>
      <c r="C150" s="326" t="s">
        <v>702</v>
      </c>
      <c r="D150" s="327"/>
      <c r="E150" s="326" t="s">
        <v>1248</v>
      </c>
      <c r="F150" s="327"/>
      <c r="G150" s="326" t="s">
        <v>1249</v>
      </c>
      <c r="H150" s="327"/>
      <c r="I150" s="326" t="s">
        <v>1248</v>
      </c>
    </row>
    <row r="151" spans="1:9" ht="15" x14ac:dyDescent="0.25">
      <c r="A151" s="70" t="s">
        <v>1329</v>
      </c>
      <c r="B151"/>
      <c r="C151" s="307">
        <f>'[1]Report 3 '!C23</f>
        <v>49655</v>
      </c>
      <c r="D151" s="310"/>
      <c r="E151" s="317">
        <f>'[1]Report 3 '!E23</f>
        <v>0.2884336117662093</v>
      </c>
      <c r="F151" s="310"/>
      <c r="G151" s="307">
        <f>'[1]Report 3 '!G23</f>
        <v>2934058614.4300146</v>
      </c>
      <c r="H151" s="310"/>
      <c r="I151" s="317">
        <f>'[1]Report 3 '!I23</f>
        <v>8.2844985019325815E-2</v>
      </c>
    </row>
    <row r="152" spans="1:9" ht="15" x14ac:dyDescent="0.25">
      <c r="A152" s="70" t="s">
        <v>1330</v>
      </c>
      <c r="B152"/>
      <c r="C152" s="307">
        <f>'[1]Report 3 '!C24</f>
        <v>28027</v>
      </c>
      <c r="D152" s="310"/>
      <c r="E152" s="317">
        <f>'[1]Report 3 '!E24</f>
        <v>0.16280190991786425</v>
      </c>
      <c r="F152" s="310"/>
      <c r="G152" s="307">
        <f>'[1]Report 3 '!G24</f>
        <v>3506069570.5000014</v>
      </c>
      <c r="H152" s="310"/>
      <c r="I152" s="317">
        <f>'[1]Report 3 '!I24</f>
        <v>9.8996073090112088E-2</v>
      </c>
    </row>
    <row r="153" spans="1:9" ht="15" x14ac:dyDescent="0.25">
      <c r="A153" s="70" t="s">
        <v>1331</v>
      </c>
      <c r="B153"/>
      <c r="C153" s="307">
        <f>'[1]Report 3 '!C25</f>
        <v>25603</v>
      </c>
      <c r="D153" s="310"/>
      <c r="E153" s="317">
        <f>'[1]Report 3 '!E25</f>
        <v>0.14872149354647582</v>
      </c>
      <c r="F153" s="310"/>
      <c r="G153" s="307">
        <f>'[1]Report 3 '!G25</f>
        <v>4463113103.4099874</v>
      </c>
      <c r="H153" s="310"/>
      <c r="I153" s="317">
        <f>'[1]Report 3 '!I25</f>
        <v>0.12601879743407446</v>
      </c>
    </row>
    <row r="154" spans="1:9" ht="15" x14ac:dyDescent="0.25">
      <c r="A154" s="70" t="s">
        <v>1332</v>
      </c>
      <c r="B154"/>
      <c r="C154" s="307">
        <f>'[1]Report 3 '!C26</f>
        <v>19774</v>
      </c>
      <c r="D154" s="310"/>
      <c r="E154" s="317">
        <f>'[1]Report 3 '!E26</f>
        <v>0.1148622744751792</v>
      </c>
      <c r="F154" s="310"/>
      <c r="G154" s="307">
        <f>'[1]Report 3 '!G26</f>
        <v>4432266031.1699982</v>
      </c>
      <c r="H154" s="310"/>
      <c r="I154" s="317">
        <f>'[1]Report 3 '!I26</f>
        <v>0.12514781100420436</v>
      </c>
    </row>
    <row r="155" spans="1:9" ht="15" x14ac:dyDescent="0.25">
      <c r="A155" s="70" t="s">
        <v>1333</v>
      </c>
      <c r="B155"/>
      <c r="C155" s="307">
        <f>'[1]Report 3 '!C27</f>
        <v>15017</v>
      </c>
      <c r="D155" s="310"/>
      <c r="E155" s="317">
        <f>'[1]Report 3 '!E27</f>
        <v>8.7230038221592296E-2</v>
      </c>
      <c r="F155" s="310"/>
      <c r="G155" s="307">
        <f>'[1]Report 3 '!G27</f>
        <v>4111186625.3700261</v>
      </c>
      <c r="H155" s="310"/>
      <c r="I155" s="317">
        <f>'[1]Report 3 '!I27</f>
        <v>0.11608193262239837</v>
      </c>
    </row>
    <row r="156" spans="1:9" ht="15" x14ac:dyDescent="0.25">
      <c r="A156" t="s">
        <v>1334</v>
      </c>
      <c r="B156"/>
      <c r="C156" s="307">
        <f>'[1]Report 3 '!C28</f>
        <v>10284</v>
      </c>
      <c r="D156" s="310"/>
      <c r="E156" s="317">
        <f>'[1]Report 3 '!E28</f>
        <v>5.9737212031088442E-2</v>
      </c>
      <c r="F156" s="310"/>
      <c r="G156" s="307">
        <f>'[1]Report 3 '!G28</f>
        <v>3326036967.3099904</v>
      </c>
      <c r="H156" s="310"/>
      <c r="I156" s="317">
        <f>'[1]Report 3 '!I28</f>
        <v>9.3912739634906345E-2</v>
      </c>
    </row>
    <row r="157" spans="1:9" ht="15" x14ac:dyDescent="0.25">
      <c r="A157" t="s">
        <v>1335</v>
      </c>
      <c r="B157"/>
      <c r="C157" s="307">
        <f>'[1]Report 3 '!C29</f>
        <v>6893</v>
      </c>
      <c r="D157" s="310"/>
      <c r="E157" s="317">
        <f>'[1]Report 3 '!E29</f>
        <v>4.003973186797867E-2</v>
      </c>
      <c r="F157" s="310"/>
      <c r="G157" s="307">
        <f>'[1]Report 3 '!G29</f>
        <v>2575996010.7899976</v>
      </c>
      <c r="H157" s="310"/>
      <c r="I157" s="317">
        <f>'[1]Report 3 '!I29</f>
        <v>7.2734862853173848E-2</v>
      </c>
    </row>
    <row r="158" spans="1:9" ht="15" x14ac:dyDescent="0.25">
      <c r="A158" t="s">
        <v>1336</v>
      </c>
      <c r="B158"/>
      <c r="C158" s="307">
        <f>'[1]Report 3 '!C30</f>
        <v>4263</v>
      </c>
      <c r="D158" s="310"/>
      <c r="E158" s="317">
        <f>'[1]Report 3 '!E30</f>
        <v>2.4762712455127386E-2</v>
      </c>
      <c r="F158" s="310"/>
      <c r="G158" s="307">
        <f>'[1]Report 3 '!G30</f>
        <v>1806816207.4899952</v>
      </c>
      <c r="H158" s="310"/>
      <c r="I158" s="317">
        <f>'[1]Report 3 '!I30</f>
        <v>5.101658873003205E-2</v>
      </c>
    </row>
    <row r="159" spans="1:9" ht="15" x14ac:dyDescent="0.25">
      <c r="A159" t="s">
        <v>1337</v>
      </c>
      <c r="B159"/>
      <c r="C159" s="307">
        <f>'[1]Report 3 '!C31</f>
        <v>3137</v>
      </c>
      <c r="D159" s="310"/>
      <c r="E159" s="317">
        <f>'[1]Report 3 '!E31</f>
        <v>1.8222056995480792E-2</v>
      </c>
      <c r="F159" s="310"/>
      <c r="G159" s="307">
        <f>'[1]Report 3 '!G31</f>
        <v>1487148752.3200016</v>
      </c>
      <c r="H159" s="310"/>
      <c r="I159" s="317">
        <f>'[1]Report 3 '!I31</f>
        <v>4.1990577659742366E-2</v>
      </c>
    </row>
    <row r="160" spans="1:9" ht="15" x14ac:dyDescent="0.25">
      <c r="A160" t="s">
        <v>1338</v>
      </c>
      <c r="B160"/>
      <c r="C160" s="307">
        <f>'[1]Report 3 '!C32</f>
        <v>2146</v>
      </c>
      <c r="D160" s="310"/>
      <c r="E160" s="317">
        <f>'[1]Report 3 '!E32</f>
        <v>1.246558314067637E-2</v>
      </c>
      <c r="F160" s="310"/>
      <c r="G160" s="307">
        <f>'[1]Report 3 '!G32</f>
        <v>1125179708.01</v>
      </c>
      <c r="H160" s="310"/>
      <c r="I160" s="317">
        <f>'[1]Report 3 '!I32</f>
        <v>3.1770154691420971E-2</v>
      </c>
    </row>
    <row r="161" spans="1:9" ht="15" x14ac:dyDescent="0.25">
      <c r="A161" t="s">
        <v>1339</v>
      </c>
      <c r="B161"/>
      <c r="C161" s="307">
        <f>'[1]Report 3 '!C33</f>
        <v>1675</v>
      </c>
      <c r="D161" s="310"/>
      <c r="E161" s="317">
        <f>'[1]Report 3 '!E33</f>
        <v>9.7296606526714458E-3</v>
      </c>
      <c r="F161" s="310"/>
      <c r="G161" s="307">
        <f>'[1]Report 3 '!G33</f>
        <v>961181861.57999861</v>
      </c>
      <c r="H161" s="310"/>
      <c r="I161" s="317">
        <f>'[1]Report 3 '!I33</f>
        <v>2.7139572649236884E-2</v>
      </c>
    </row>
    <row r="162" spans="1:9" ht="15" x14ac:dyDescent="0.25">
      <c r="A162" t="s">
        <v>1340</v>
      </c>
      <c r="B162"/>
      <c r="C162" s="307">
        <f>'[1]Report 3 '!C34</f>
        <v>1185</v>
      </c>
      <c r="D162" s="310"/>
      <c r="E162" s="317">
        <f>'[1]Report 3 '!E34</f>
        <v>6.8833718647257685E-3</v>
      </c>
      <c r="F162" s="310"/>
      <c r="G162" s="307">
        <f>'[1]Report 3 '!G34</f>
        <v>739131796.77000082</v>
      </c>
      <c r="H162" s="310"/>
      <c r="I162" s="317">
        <f>'[1]Report 3 '!I34</f>
        <v>2.0869849814712581E-2</v>
      </c>
    </row>
    <row r="163" spans="1:9" ht="15" x14ac:dyDescent="0.25">
      <c r="A163" t="s">
        <v>1341</v>
      </c>
      <c r="B163"/>
      <c r="C163" s="307">
        <f>'[1]Report 3 '!C35</f>
        <v>877</v>
      </c>
      <c r="D163" s="310"/>
      <c r="E163" s="317">
        <f>'[1]Report 3 '!E35</f>
        <v>5.0942760551599148E-3</v>
      </c>
      <c r="F163" s="310"/>
      <c r="G163" s="307">
        <f>'[1]Report 3 '!G35</f>
        <v>590247339.21999919</v>
      </c>
      <c r="H163" s="310"/>
      <c r="I163" s="317">
        <f>'[1]Report 3 '!I35</f>
        <v>1.6666003785639143E-2</v>
      </c>
    </row>
    <row r="164" spans="1:9" ht="15" x14ac:dyDescent="0.25">
      <c r="A164" t="s">
        <v>1342</v>
      </c>
      <c r="B164"/>
      <c r="C164" s="307">
        <f>'[1]Report 3 '!C36</f>
        <v>712</v>
      </c>
      <c r="D164" s="310"/>
      <c r="E164" s="317">
        <f>'[1]Report 3 '!E36</f>
        <v>4.1358318714639223E-3</v>
      </c>
      <c r="F164" s="310"/>
      <c r="G164" s="307">
        <f>'[1]Report 3 '!G36</f>
        <v>516016131.48999977</v>
      </c>
      <c r="H164" s="310"/>
      <c r="I164" s="317">
        <f>'[1]Report 3 '!I36</f>
        <v>1.4570039082646003E-2</v>
      </c>
    </row>
    <row r="165" spans="1:9" ht="15" x14ac:dyDescent="0.25">
      <c r="A165" t="s">
        <v>1343</v>
      </c>
      <c r="B165"/>
      <c r="C165" s="307">
        <f>'[1]Report 3 '!C37</f>
        <v>529</v>
      </c>
      <c r="D165" s="310"/>
      <c r="E165" s="317">
        <f>'[1]Report 3 '!E37</f>
        <v>3.0728301404556384E-3</v>
      </c>
      <c r="F165" s="310"/>
      <c r="G165" s="307">
        <f>'[1]Report 3 '!G37</f>
        <v>409882386.25000077</v>
      </c>
      <c r="H165" s="310"/>
      <c r="I165" s="317">
        <f>'[1]Report 3 '!I37</f>
        <v>1.1573286225968406E-2</v>
      </c>
    </row>
    <row r="166" spans="1:9" ht="15" x14ac:dyDescent="0.25">
      <c r="A166" t="s">
        <v>1344</v>
      </c>
      <c r="B166"/>
      <c r="C166" s="307">
        <f>'[1]Report 3 '!C38</f>
        <v>423</v>
      </c>
      <c r="D166" s="310"/>
      <c r="E166" s="317">
        <f>'[1]Report 3 '!E38</f>
        <v>2.4571023618388185E-3</v>
      </c>
      <c r="F166" s="310"/>
      <c r="G166" s="307">
        <f>'[1]Report 3 '!G38</f>
        <v>348922555.84999996</v>
      </c>
      <c r="H166" s="310"/>
      <c r="I166" s="317">
        <f>'[1]Report 3 '!I38</f>
        <v>9.8520471847879723E-3</v>
      </c>
    </row>
    <row r="167" spans="1:9" ht="15" x14ac:dyDescent="0.25">
      <c r="A167" t="s">
        <v>1345</v>
      </c>
      <c r="B167"/>
      <c r="C167" s="307">
        <f>'[1]Report 3 '!C39</f>
        <v>417</v>
      </c>
      <c r="D167" s="310"/>
      <c r="E167" s="317">
        <f>'[1]Report 3 '!E39</f>
        <v>2.4222498460680555E-3</v>
      </c>
      <c r="F167" s="310"/>
      <c r="G167" s="307">
        <f>'[1]Report 3 '!G39</f>
        <v>364324724.74000013</v>
      </c>
      <c r="H167" s="310"/>
      <c r="I167" s="317">
        <f>'[1]Report 3 '!I39</f>
        <v>1.0286937082584057E-2</v>
      </c>
    </row>
    <row r="168" spans="1:9" ht="15" x14ac:dyDescent="0.25">
      <c r="A168" t="s">
        <v>1346</v>
      </c>
      <c r="B168"/>
      <c r="C168" s="307">
        <f>'[1]Report 3 '!C40</f>
        <v>306</v>
      </c>
      <c r="D168" s="310"/>
      <c r="E168" s="317">
        <f>'[1]Report 3 '!E40</f>
        <v>1.7774783043089327E-3</v>
      </c>
      <c r="F168" s="310"/>
      <c r="G168" s="307">
        <f>'[1]Report 3 '!G40</f>
        <v>283024176.08999985</v>
      </c>
      <c r="H168" s="310"/>
      <c r="I168" s="317">
        <f>'[1]Report 3 '!I40</f>
        <v>7.9913651053075616E-3</v>
      </c>
    </row>
    <row r="169" spans="1:9" ht="15" x14ac:dyDescent="0.25">
      <c r="A169" t="s">
        <v>1347</v>
      </c>
      <c r="B169"/>
      <c r="C169" s="307">
        <f>'[1]Report 3 '!C41</f>
        <v>300</v>
      </c>
      <c r="D169" s="310"/>
      <c r="E169" s="317">
        <f>'[1]Report 3 '!E41</f>
        <v>1.7426257885381693E-3</v>
      </c>
      <c r="F169" s="310"/>
      <c r="G169" s="307">
        <f>'[1]Report 3 '!G41</f>
        <v>291634274.12999964</v>
      </c>
      <c r="H169" s="310"/>
      <c r="I169" s="317">
        <f>'[1]Report 3 '!I41</f>
        <v>8.2344766231315768E-3</v>
      </c>
    </row>
    <row r="170" spans="1:9" ht="15" x14ac:dyDescent="0.25">
      <c r="A170" t="s">
        <v>1348</v>
      </c>
      <c r="B170"/>
      <c r="C170" s="307">
        <f>'[1]Report 3 '!C42</f>
        <v>931</v>
      </c>
      <c r="D170" s="310"/>
      <c r="E170" s="317">
        <f>'[1]Report 3 '!E42</f>
        <v>5.4079486970967858E-3</v>
      </c>
      <c r="F170" s="310"/>
      <c r="G170" s="307">
        <f>'[1]Report 3 '!G42</f>
        <v>1144012121.8500018</v>
      </c>
      <c r="H170" s="310"/>
      <c r="I170" s="317">
        <f>'[1]Report 3 '!I42</f>
        <v>3.2301899706595381E-2</v>
      </c>
    </row>
    <row r="171" spans="1:9" ht="15" x14ac:dyDescent="0.25">
      <c r="A171" s="22" t="s">
        <v>97</v>
      </c>
      <c r="B171" s="22"/>
      <c r="C171" s="330">
        <f>'[1]Report 3 '!C43</f>
        <v>172154</v>
      </c>
      <c r="D171" s="330"/>
      <c r="E171" s="331">
        <f>'[1]Report 3 '!E43</f>
        <v>0.99999999999999989</v>
      </c>
      <c r="F171" s="330"/>
      <c r="G171" s="330">
        <f>'[1]Report 3 '!G43</f>
        <v>35416248958.770004</v>
      </c>
      <c r="H171" s="330"/>
      <c r="I171" s="331">
        <f>'[1]Report 3 '!I43</f>
        <v>1.0000000000000002</v>
      </c>
    </row>
    <row r="172" spans="1:9" ht="15" x14ac:dyDescent="0.25">
      <c r="A172" s="22"/>
      <c r="B172" s="22"/>
      <c r="C172" s="363"/>
      <c r="D172" s="364"/>
      <c r="E172" s="365"/>
      <c r="F172" s="364"/>
      <c r="G172" s="366"/>
      <c r="H172" s="364"/>
      <c r="I172" s="365"/>
    </row>
    <row r="173" spans="1:9" ht="18.75" x14ac:dyDescent="0.3">
      <c r="A173" s="203" t="s">
        <v>1349</v>
      </c>
      <c r="B173" s="204"/>
      <c r="C173" s="352"/>
      <c r="D173" s="352"/>
      <c r="E173" s="352"/>
      <c r="F173" s="352"/>
      <c r="G173" s="352"/>
      <c r="H173" s="352"/>
      <c r="I173" s="352"/>
    </row>
    <row r="174" spans="1:9" ht="15" x14ac:dyDescent="0.25">
      <c r="A174" s="70"/>
      <c r="B174" s="70"/>
      <c r="C174" s="69"/>
      <c r="D174" s="69"/>
      <c r="E174" s="69"/>
      <c r="F174" s="69"/>
      <c r="G174" s="69"/>
      <c r="H174" s="69"/>
      <c r="I174" s="69"/>
    </row>
    <row r="175" spans="1:9" ht="15" x14ac:dyDescent="0.25">
      <c r="A175" s="325" t="s">
        <v>1350</v>
      </c>
      <c r="B175" s="367"/>
      <c r="C175" s="355" t="s">
        <v>702</v>
      </c>
      <c r="D175" s="356"/>
      <c r="E175" s="355" t="s">
        <v>1248</v>
      </c>
      <c r="F175" s="356"/>
      <c r="G175" s="355" t="s">
        <v>1249</v>
      </c>
      <c r="H175" s="356"/>
      <c r="I175" s="355" t="s">
        <v>1248</v>
      </c>
    </row>
    <row r="176" spans="1:9" ht="15" x14ac:dyDescent="0.25">
      <c r="A176" s="368" t="s">
        <v>1351</v>
      </c>
      <c r="B176" s="70"/>
      <c r="C176" s="307">
        <f>'[1]Report 3 '!C48</f>
        <v>27103</v>
      </c>
      <c r="D176" s="307"/>
      <c r="E176" s="317">
        <f>'[1]Report 3 '!E48</f>
        <v>0.15743462248916668</v>
      </c>
      <c r="F176" s="307"/>
      <c r="G176" s="307">
        <f>'[1]Report 3 '!G48</f>
        <v>5198887262.8100281</v>
      </c>
      <c r="H176" s="307"/>
      <c r="I176" s="317">
        <f>'[1]Report 3 '!I48</f>
        <v>0.14679384225196646</v>
      </c>
    </row>
    <row r="177" spans="1:18" ht="15" x14ac:dyDescent="0.25">
      <c r="A177" s="368" t="s">
        <v>1352</v>
      </c>
      <c r="B177" s="70"/>
      <c r="C177" s="307">
        <f>'[1]Report 3 '!C49</f>
        <v>138088</v>
      </c>
      <c r="D177" s="307"/>
      <c r="E177" s="317">
        <f>'[1]Report 3 '!E49</f>
        <v>0.80211903295886244</v>
      </c>
      <c r="F177" s="307"/>
      <c r="G177" s="307">
        <f>'[1]Report 3 '!G49</f>
        <v>28567268103.669792</v>
      </c>
      <c r="H177" s="307"/>
      <c r="I177" s="317">
        <f>'[1]Report 3 '!I49</f>
        <v>0.80661473034387865</v>
      </c>
    </row>
    <row r="178" spans="1:18" ht="15" x14ac:dyDescent="0.25">
      <c r="A178" s="368" t="s">
        <v>1353</v>
      </c>
      <c r="B178" s="70"/>
      <c r="C178" s="307">
        <f>'[1]Report 3 '!C50</f>
        <v>6229</v>
      </c>
      <c r="D178" s="307"/>
      <c r="E178" s="317">
        <f>'[1]Report 3 '!E50</f>
        <v>3.6182720122680853E-2</v>
      </c>
      <c r="F178" s="307"/>
      <c r="G178" s="307">
        <f>'[1]Report 3 '!G50</f>
        <v>1504151481.0600004</v>
      </c>
      <c r="H178" s="307"/>
      <c r="I178" s="317">
        <f>'[1]Report 3 '!I50</f>
        <v>4.2470660368665057E-2</v>
      </c>
    </row>
    <row r="179" spans="1:18" ht="15" x14ac:dyDescent="0.25">
      <c r="A179" s="368" t="s">
        <v>95</v>
      </c>
      <c r="B179" s="70"/>
      <c r="C179" s="307">
        <f>'[1]Report 3 '!C51</f>
        <v>734</v>
      </c>
      <c r="D179" s="307"/>
      <c r="E179" s="317">
        <f>'[1]Report 3 '!E51</f>
        <v>4.2636244292900546E-3</v>
      </c>
      <c r="F179" s="307"/>
      <c r="G179" s="307">
        <f>'[1]Report 3 '!G51</f>
        <v>145942111.22999999</v>
      </c>
      <c r="H179" s="307"/>
      <c r="I179" s="317">
        <f>'[1]Report 3 '!I51</f>
        <v>4.1207670354898385E-3</v>
      </c>
    </row>
    <row r="180" spans="1:18" ht="15" x14ac:dyDescent="0.25">
      <c r="A180" s="369" t="s">
        <v>97</v>
      </c>
      <c r="B180" s="329"/>
      <c r="C180" s="330">
        <f>'[1]Report 3 '!C52</f>
        <v>172154</v>
      </c>
      <c r="D180" s="330"/>
      <c r="E180" s="331">
        <f>'[1]Report 3 '!E52</f>
        <v>1</v>
      </c>
      <c r="F180" s="330"/>
      <c r="G180" s="330">
        <f>'[1]Report 3 '!G52</f>
        <v>35416248958.769821</v>
      </c>
      <c r="H180" s="330"/>
      <c r="I180" s="331">
        <f>'[1]Report 3 '!I52</f>
        <v>1</v>
      </c>
    </row>
    <row r="182" spans="1:18" ht="21" x14ac:dyDescent="0.3">
      <c r="A182" s="439" t="s">
        <v>1354</v>
      </c>
      <c r="B182" s="439"/>
      <c r="C182" s="439"/>
      <c r="D182"/>
      <c r="E182"/>
      <c r="F182"/>
      <c r="G182"/>
      <c r="H182"/>
      <c r="I182"/>
      <c r="J182"/>
      <c r="K182"/>
      <c r="L182"/>
      <c r="M182"/>
      <c r="N182"/>
      <c r="O182"/>
      <c r="P182"/>
      <c r="Q182"/>
      <c r="R182"/>
    </row>
    <row r="183" spans="1:18" ht="18" thickBot="1" x14ac:dyDescent="0.3">
      <c r="A183" s="438" t="s">
        <v>1355</v>
      </c>
      <c r="B183" s="438"/>
      <c r="C183" s="438"/>
      <c r="D183" s="438"/>
      <c r="E183" s="438"/>
      <c r="F183" s="438"/>
      <c r="G183" s="438"/>
      <c r="H183" s="438"/>
      <c r="I183" s="438"/>
      <c r="J183" s="438"/>
      <c r="K183" s="438"/>
      <c r="L183" s="438"/>
      <c r="M183" s="438"/>
      <c r="N183" s="438"/>
      <c r="O183" s="438"/>
      <c r="P183"/>
      <c r="Q183"/>
      <c r="R183"/>
    </row>
    <row r="184" spans="1:18" ht="18" thickBot="1" x14ac:dyDescent="0.3">
      <c r="A184" s="370" t="s">
        <v>1256</v>
      </c>
      <c r="B184" s="371" t="s">
        <v>1356</v>
      </c>
      <c r="C184" s="370" t="s">
        <v>1301</v>
      </c>
      <c r="D184" s="370" t="s">
        <v>1302</v>
      </c>
      <c r="E184" s="370" t="s">
        <v>1303</v>
      </c>
      <c r="F184" s="370" t="s">
        <v>1304</v>
      </c>
      <c r="G184" s="370" t="s">
        <v>1305</v>
      </c>
      <c r="H184" s="370" t="s">
        <v>1306</v>
      </c>
      <c r="I184" s="370" t="s">
        <v>1307</v>
      </c>
      <c r="J184" s="370" t="s">
        <v>1308</v>
      </c>
      <c r="K184" s="370" t="s">
        <v>1309</v>
      </c>
      <c r="L184" s="370" t="s">
        <v>1310</v>
      </c>
      <c r="M184" s="372" t="s">
        <v>1311</v>
      </c>
      <c r="N184" s="372" t="s">
        <v>1312</v>
      </c>
      <c r="O184" s="372" t="s">
        <v>1313</v>
      </c>
      <c r="P184" s="370" t="s">
        <v>1314</v>
      </c>
      <c r="Q184" s="370" t="s">
        <v>97</v>
      </c>
      <c r="R184" s="370" t="s">
        <v>1357</v>
      </c>
    </row>
    <row r="185" spans="1:18" ht="15" x14ac:dyDescent="0.25">
      <c r="A185" s="373" t="s">
        <v>1257</v>
      </c>
      <c r="B185" s="374" t="s">
        <v>1358</v>
      </c>
      <c r="C185" s="375">
        <f>'[1]Report 4 '!C8</f>
        <v>78600488.87999998</v>
      </c>
      <c r="D185" s="375">
        <f>'[1]Report 4 '!D8</f>
        <v>56152318.299999945</v>
      </c>
      <c r="E185" s="375">
        <f>'[1]Report 4 '!E8</f>
        <v>79722188.949999973</v>
      </c>
      <c r="F185" s="375">
        <f>'[1]Report 4 '!F8</f>
        <v>91131989.14000003</v>
      </c>
      <c r="G185" s="375">
        <f>'[1]Report 4 '!G8</f>
        <v>117946147.3</v>
      </c>
      <c r="H185" s="375">
        <f>'[1]Report 4 '!H8</f>
        <v>145843249.32999977</v>
      </c>
      <c r="I185" s="375">
        <f>'[1]Report 4 '!I8</f>
        <v>196256004.39000005</v>
      </c>
      <c r="J185" s="375">
        <f>'[1]Report 4 '!J8</f>
        <v>235247934.9900001</v>
      </c>
      <c r="K185" s="375">
        <f>'[1]Report 4 '!K8</f>
        <v>352359106.92999947</v>
      </c>
      <c r="L185" s="375">
        <f>'[1]Report 4 '!L8</f>
        <v>523884573.94999987</v>
      </c>
      <c r="M185" s="375">
        <f>'[1]Report 4 '!M8</f>
        <v>556639653.8299998</v>
      </c>
      <c r="N185" s="375">
        <f>'[1]Report 4 '!N8</f>
        <v>700199279.54000044</v>
      </c>
      <c r="O185" s="375">
        <f>'[1]Report 4 '!O8</f>
        <v>1416013848.5299995</v>
      </c>
      <c r="P185" s="375">
        <f>'[1]Report 4 '!P8</f>
        <v>294241037.05999941</v>
      </c>
      <c r="Q185" s="376">
        <f>'[1]Report 4 '!Q8</f>
        <v>4844237821.119998</v>
      </c>
      <c r="R185" s="377">
        <f>'[1]Report 4 '!R8</f>
        <v>0.13678009285397333</v>
      </c>
    </row>
    <row r="186" spans="1:18" ht="15" x14ac:dyDescent="0.25">
      <c r="A186" s="378" t="s">
        <v>1257</v>
      </c>
      <c r="B186" s="379" t="s">
        <v>1250</v>
      </c>
      <c r="C186" s="380">
        <f>'[1]Report 4 '!C9</f>
        <v>78562990.999999985</v>
      </c>
      <c r="D186" s="380">
        <f>'[1]Report 4 '!D9</f>
        <v>56152318.299999945</v>
      </c>
      <c r="E186" s="380">
        <f>'[1]Report 4 '!E9</f>
        <v>79658828.319999978</v>
      </c>
      <c r="F186" s="380">
        <f>'[1]Report 4 '!F9</f>
        <v>91025040.740000024</v>
      </c>
      <c r="G186" s="380">
        <f>'[1]Report 4 '!G9</f>
        <v>117946147.3</v>
      </c>
      <c r="H186" s="380">
        <f>'[1]Report 4 '!H9</f>
        <v>145843249.32999977</v>
      </c>
      <c r="I186" s="380">
        <f>'[1]Report 4 '!I9</f>
        <v>196256004.39000005</v>
      </c>
      <c r="J186" s="380">
        <f>'[1]Report 4 '!J9</f>
        <v>235038683.82000011</v>
      </c>
      <c r="K186" s="380">
        <f>'[1]Report 4 '!K9</f>
        <v>352150462.94999945</v>
      </c>
      <c r="L186" s="380">
        <f>'[1]Report 4 '!L9</f>
        <v>522244051.64999992</v>
      </c>
      <c r="M186" s="380">
        <f>'[1]Report 4 '!M9</f>
        <v>554738096.46999991</v>
      </c>
      <c r="N186" s="380">
        <f>'[1]Report 4 '!N9</f>
        <v>699032786.04000044</v>
      </c>
      <c r="O186" s="380">
        <f>'[1]Report 4 '!O9</f>
        <v>1413986633.0399995</v>
      </c>
      <c r="P186" s="380">
        <f>'[1]Report 4 '!P9</f>
        <v>293907044.9999994</v>
      </c>
      <c r="Q186" s="381">
        <f>'[1]Report 4 '!Q9</f>
        <v>4836542338.3499975</v>
      </c>
      <c r="R186" s="382">
        <f>'[1]Report 4 '!R9</f>
        <v>0.99841141515875842</v>
      </c>
    </row>
    <row r="187" spans="1:18" ht="15" x14ac:dyDescent="0.25">
      <c r="A187" s="378" t="s">
        <v>1257</v>
      </c>
      <c r="B187" s="379" t="s">
        <v>1251</v>
      </c>
      <c r="C187" s="380">
        <f>'[1]Report 4 '!C10</f>
        <v>0</v>
      </c>
      <c r="D187" s="380">
        <f>'[1]Report 4 '!D10</f>
        <v>0</v>
      </c>
      <c r="E187" s="380">
        <f>'[1]Report 4 '!E10</f>
        <v>63360.63</v>
      </c>
      <c r="F187" s="380">
        <f>'[1]Report 4 '!F10</f>
        <v>0</v>
      </c>
      <c r="G187" s="380">
        <f>'[1]Report 4 '!G10</f>
        <v>0</v>
      </c>
      <c r="H187" s="380">
        <f>'[1]Report 4 '!H10</f>
        <v>0</v>
      </c>
      <c r="I187" s="380">
        <f>'[1]Report 4 '!I10</f>
        <v>0</v>
      </c>
      <c r="J187" s="380">
        <f>'[1]Report 4 '!J10</f>
        <v>209251.17</v>
      </c>
      <c r="K187" s="380">
        <f>'[1]Report 4 '!K10</f>
        <v>208643.98</v>
      </c>
      <c r="L187" s="380">
        <f>'[1]Report 4 '!L10</f>
        <v>1446524.52</v>
      </c>
      <c r="M187" s="380">
        <f>'[1]Report 4 '!M10</f>
        <v>1263326.0499999998</v>
      </c>
      <c r="N187" s="380">
        <f>'[1]Report 4 '!N10</f>
        <v>869804.62000000011</v>
      </c>
      <c r="O187" s="380">
        <f>'[1]Report 4 '!O10</f>
        <v>1226839.92</v>
      </c>
      <c r="P187" s="380">
        <f>'[1]Report 4 '!P10</f>
        <v>0</v>
      </c>
      <c r="Q187" s="381">
        <f>'[1]Report 4 '!Q10</f>
        <v>5287750.8899999997</v>
      </c>
      <c r="R187" s="382">
        <f>'[1]Report 4 '!R10</f>
        <v>1.0915547677998725E-3</v>
      </c>
    </row>
    <row r="188" spans="1:18" ht="15" x14ac:dyDescent="0.25">
      <c r="A188" s="378" t="s">
        <v>1257</v>
      </c>
      <c r="B188" s="379" t="s">
        <v>1252</v>
      </c>
      <c r="C188" s="380">
        <f>'[1]Report 4 '!C11</f>
        <v>37497.879999999997</v>
      </c>
      <c r="D188" s="380">
        <f>'[1]Report 4 '!D11</f>
        <v>0</v>
      </c>
      <c r="E188" s="380">
        <f>'[1]Report 4 '!E11</f>
        <v>0</v>
      </c>
      <c r="F188" s="380">
        <f>'[1]Report 4 '!F11</f>
        <v>106948.4</v>
      </c>
      <c r="G188" s="380">
        <f>'[1]Report 4 '!G11</f>
        <v>0</v>
      </c>
      <c r="H188" s="380">
        <f>'[1]Report 4 '!H11</f>
        <v>0</v>
      </c>
      <c r="I188" s="380">
        <f>'[1]Report 4 '!I11</f>
        <v>0</v>
      </c>
      <c r="J188" s="380">
        <f>'[1]Report 4 '!J11</f>
        <v>0</v>
      </c>
      <c r="K188" s="380">
        <f>'[1]Report 4 '!K11</f>
        <v>0</v>
      </c>
      <c r="L188" s="380">
        <f>'[1]Report 4 '!L11</f>
        <v>193997.78</v>
      </c>
      <c r="M188" s="380">
        <f>'[1]Report 4 '!M11</f>
        <v>638231.30999999994</v>
      </c>
      <c r="N188" s="380">
        <f>'[1]Report 4 '!N11</f>
        <v>296688.88</v>
      </c>
      <c r="O188" s="380">
        <f>'[1]Report 4 '!O11</f>
        <v>438219.83</v>
      </c>
      <c r="P188" s="380">
        <f>'[1]Report 4 '!P11</f>
        <v>333992.06</v>
      </c>
      <c r="Q188" s="381">
        <f>'[1]Report 4 '!Q11</f>
        <v>2045576.1400000001</v>
      </c>
      <c r="R188" s="382">
        <f>'[1]Report 4 '!R11</f>
        <v>4.2226996599581862E-4</v>
      </c>
    </row>
    <row r="189" spans="1:18" ht="15" x14ac:dyDescent="0.25">
      <c r="A189" s="378" t="s">
        <v>1257</v>
      </c>
      <c r="B189" s="379" t="s">
        <v>1253</v>
      </c>
      <c r="C189" s="380">
        <f>'[1]Report 4 '!C12</f>
        <v>0</v>
      </c>
      <c r="D189" s="380">
        <f>'[1]Report 4 '!D12</f>
        <v>0</v>
      </c>
      <c r="E189" s="380">
        <f>'[1]Report 4 '!E12</f>
        <v>0</v>
      </c>
      <c r="F189" s="380">
        <f>'[1]Report 4 '!F12</f>
        <v>0</v>
      </c>
      <c r="G189" s="380">
        <f>'[1]Report 4 '!G12</f>
        <v>0</v>
      </c>
      <c r="H189" s="380">
        <f>'[1]Report 4 '!H12</f>
        <v>0</v>
      </c>
      <c r="I189" s="380">
        <f>'[1]Report 4 '!I12</f>
        <v>0</v>
      </c>
      <c r="J189" s="380">
        <f>'[1]Report 4 '!J12</f>
        <v>0</v>
      </c>
      <c r="K189" s="380">
        <f>'[1]Report 4 '!K12</f>
        <v>0</v>
      </c>
      <c r="L189" s="380">
        <f>'[1]Report 4 '!L12</f>
        <v>0</v>
      </c>
      <c r="M189" s="380">
        <f>'[1]Report 4 '!M12</f>
        <v>0</v>
      </c>
      <c r="N189" s="380">
        <f>'[1]Report 4 '!N12</f>
        <v>0</v>
      </c>
      <c r="O189" s="380">
        <f>'[1]Report 4 '!O12</f>
        <v>362155.74</v>
      </c>
      <c r="P189" s="380">
        <f>'[1]Report 4 '!P12</f>
        <v>0</v>
      </c>
      <c r="Q189" s="381">
        <f>'[1]Report 4 '!Q12</f>
        <v>362155.74</v>
      </c>
      <c r="R189" s="382">
        <f>'[1]Report 4 '!R12</f>
        <v>7.4760107445812565E-5</v>
      </c>
    </row>
    <row r="190" spans="1:18" ht="15.75" thickBot="1" x14ac:dyDescent="0.3">
      <c r="A190" s="378"/>
      <c r="B190" s="383" t="s">
        <v>1254</v>
      </c>
      <c r="C190" s="380">
        <f>'[1]Report 4 '!C13</f>
        <v>0</v>
      </c>
      <c r="D190" s="380">
        <f>'[1]Report 4 '!D13</f>
        <v>0</v>
      </c>
      <c r="E190" s="380">
        <f>'[1]Report 4 '!E13</f>
        <v>0</v>
      </c>
      <c r="F190" s="380">
        <f>'[1]Report 4 '!F13</f>
        <v>0</v>
      </c>
      <c r="G190" s="380">
        <f>'[1]Report 4 '!G13</f>
        <v>0</v>
      </c>
      <c r="H190" s="380">
        <f>'[1]Report 4 '!H13</f>
        <v>0</v>
      </c>
      <c r="I190" s="380">
        <f>'[1]Report 4 '!I13</f>
        <v>0</v>
      </c>
      <c r="J190" s="380">
        <f>'[1]Report 4 '!J13</f>
        <v>0</v>
      </c>
      <c r="K190" s="380">
        <f>'[1]Report 4 '!K13</f>
        <v>0</v>
      </c>
      <c r="L190" s="380">
        <f>'[1]Report 4 '!L13</f>
        <v>0</v>
      </c>
      <c r="M190" s="380">
        <f>'[1]Report 4 '!M13</f>
        <v>0</v>
      </c>
      <c r="N190" s="380">
        <f>'[1]Report 4 '!N13</f>
        <v>0</v>
      </c>
      <c r="O190" s="380">
        <f>'[1]Report 4 '!O13</f>
        <v>0</v>
      </c>
      <c r="P190" s="380">
        <f>'[1]Report 4 '!P13</f>
        <v>0</v>
      </c>
      <c r="Q190" s="381">
        <f>'[1]Report 4 '!Q13</f>
        <v>0</v>
      </c>
      <c r="R190" s="382">
        <f>'[1]Report 4 '!R13</f>
        <v>0</v>
      </c>
    </row>
    <row r="191" spans="1:18" ht="15" x14ac:dyDescent="0.25">
      <c r="A191" s="373" t="s">
        <v>1258</v>
      </c>
      <c r="B191" s="374" t="s">
        <v>1358</v>
      </c>
      <c r="C191" s="375">
        <f>'[1]Report 4 '!C14</f>
        <v>329033639.73999941</v>
      </c>
      <c r="D191" s="375">
        <f>'[1]Report 4 '!D14</f>
        <v>248911841.36000055</v>
      </c>
      <c r="E191" s="375">
        <f>'[1]Report 4 '!E14</f>
        <v>297405733.8599999</v>
      </c>
      <c r="F191" s="375">
        <f>'[1]Report 4 '!F14</f>
        <v>407726370.03000069</v>
      </c>
      <c r="G191" s="375">
        <f>'[1]Report 4 '!G14</f>
        <v>503858759.4799996</v>
      </c>
      <c r="H191" s="375">
        <f>'[1]Report 4 '!H14</f>
        <v>673907776.57999909</v>
      </c>
      <c r="I191" s="375">
        <f>'[1]Report 4 '!I14</f>
        <v>684276229.24999976</v>
      </c>
      <c r="J191" s="375">
        <f>'[1]Report 4 '!J14</f>
        <v>673577775.58000004</v>
      </c>
      <c r="K191" s="375">
        <f>'[1]Report 4 '!K14</f>
        <v>695477434.29000044</v>
      </c>
      <c r="L191" s="375">
        <f>'[1]Report 4 '!L14</f>
        <v>546329672.65999961</v>
      </c>
      <c r="M191" s="375">
        <f>'[1]Report 4 '!M14</f>
        <v>446528652.88000017</v>
      </c>
      <c r="N191" s="375">
        <f>'[1]Report 4 '!N14</f>
        <v>323150550.73999995</v>
      </c>
      <c r="O191" s="375">
        <f>'[1]Report 4 '!O14</f>
        <v>249803191.24000016</v>
      </c>
      <c r="P191" s="375">
        <f>'[1]Report 4 '!P14</f>
        <v>111427910.03000005</v>
      </c>
      <c r="Q191" s="376">
        <f>'[1]Report 4 '!Q14</f>
        <v>6191415537.7199984</v>
      </c>
      <c r="R191" s="377">
        <f>'[1]Report 4 '!R14</f>
        <v>0.17481850053990086</v>
      </c>
    </row>
    <row r="192" spans="1:18" ht="15" x14ac:dyDescent="0.25">
      <c r="A192" s="384"/>
      <c r="B192" s="379" t="s">
        <v>1250</v>
      </c>
      <c r="C192" s="380">
        <f>'[1]Report 4 '!C15</f>
        <v>328961590.01999938</v>
      </c>
      <c r="D192" s="380">
        <f>'[1]Report 4 '!D15</f>
        <v>248911841.36000055</v>
      </c>
      <c r="E192" s="380">
        <f>'[1]Report 4 '!E15</f>
        <v>297405733.8599999</v>
      </c>
      <c r="F192" s="380">
        <f>'[1]Report 4 '!F15</f>
        <v>407488899.01000071</v>
      </c>
      <c r="G192" s="380">
        <f>'[1]Report 4 '!G15</f>
        <v>502991000.49999958</v>
      </c>
      <c r="H192" s="380">
        <f>'[1]Report 4 '!H15</f>
        <v>672357703.27999914</v>
      </c>
      <c r="I192" s="380">
        <f>'[1]Report 4 '!I15</f>
        <v>684037905.53999972</v>
      </c>
      <c r="J192" s="380">
        <f>'[1]Report 4 '!J15</f>
        <v>673110714.87000012</v>
      </c>
      <c r="K192" s="380">
        <f>'[1]Report 4 '!K15</f>
        <v>694539632.28000033</v>
      </c>
      <c r="L192" s="380">
        <f>'[1]Report 4 '!L15</f>
        <v>545101494.76999962</v>
      </c>
      <c r="M192" s="380">
        <f>'[1]Report 4 '!M15</f>
        <v>446528652.88000017</v>
      </c>
      <c r="N192" s="380">
        <f>'[1]Report 4 '!N15</f>
        <v>323150550.73999995</v>
      </c>
      <c r="O192" s="380">
        <f>'[1]Report 4 '!O15</f>
        <v>249803191.24000016</v>
      </c>
      <c r="P192" s="380">
        <f>'[1]Report 4 '!P15</f>
        <v>111427910.03000005</v>
      </c>
      <c r="Q192" s="381">
        <f>'[1]Report 4 '!Q15</f>
        <v>6185816820.3799982</v>
      </c>
      <c r="R192" s="382">
        <f>'[1]Report 4 '!R15</f>
        <v>0.99909572902902555</v>
      </c>
    </row>
    <row r="193" spans="1:18" ht="15" x14ac:dyDescent="0.25">
      <c r="A193" s="378" t="s">
        <v>1258</v>
      </c>
      <c r="B193" s="379" t="s">
        <v>1251</v>
      </c>
      <c r="C193" s="380">
        <f>'[1]Report 4 '!C16</f>
        <v>72049.72</v>
      </c>
      <c r="D193" s="380">
        <f>'[1]Report 4 '!D16</f>
        <v>0</v>
      </c>
      <c r="E193" s="380">
        <f>'[1]Report 4 '!E16</f>
        <v>0</v>
      </c>
      <c r="F193" s="380">
        <f>'[1]Report 4 '!F16</f>
        <v>237471.02</v>
      </c>
      <c r="G193" s="380">
        <f>'[1]Report 4 '!G16</f>
        <v>867758.98</v>
      </c>
      <c r="H193" s="380">
        <f>'[1]Report 4 '!H16</f>
        <v>1550073.3</v>
      </c>
      <c r="I193" s="380">
        <f>'[1]Report 4 '!I16</f>
        <v>238323.71</v>
      </c>
      <c r="J193" s="380">
        <f>'[1]Report 4 '!J16</f>
        <v>304674.92</v>
      </c>
      <c r="K193" s="380">
        <f>'[1]Report 4 '!K16</f>
        <v>298448.69</v>
      </c>
      <c r="L193" s="380">
        <f>'[1]Report 4 '!L16</f>
        <v>986875.84000000008</v>
      </c>
      <c r="M193" s="380">
        <f>'[1]Report 4 '!M16</f>
        <v>0</v>
      </c>
      <c r="N193" s="380">
        <f>'[1]Report 4 '!N16</f>
        <v>0</v>
      </c>
      <c r="O193" s="380">
        <f>'[1]Report 4 '!O16</f>
        <v>0</v>
      </c>
      <c r="P193" s="380">
        <f>'[1]Report 4 '!P16</f>
        <v>0</v>
      </c>
      <c r="Q193" s="381">
        <f>'[1]Report 4 '!Q16</f>
        <v>4555676.18</v>
      </c>
      <c r="R193" s="382">
        <f>'[1]Report 4 '!R16</f>
        <v>7.3580526977157744E-4</v>
      </c>
    </row>
    <row r="194" spans="1:18" ht="15" x14ac:dyDescent="0.25">
      <c r="A194" s="378" t="s">
        <v>1258</v>
      </c>
      <c r="B194" s="379" t="s">
        <v>1252</v>
      </c>
      <c r="C194" s="380">
        <f>'[1]Report 4 '!C17</f>
        <v>0</v>
      </c>
      <c r="D194" s="380">
        <f>'[1]Report 4 '!D17</f>
        <v>0</v>
      </c>
      <c r="E194" s="380">
        <f>'[1]Report 4 '!E17</f>
        <v>0</v>
      </c>
      <c r="F194" s="380">
        <f>'[1]Report 4 '!F17</f>
        <v>0</v>
      </c>
      <c r="G194" s="380">
        <f>'[1]Report 4 '!G17</f>
        <v>0</v>
      </c>
      <c r="H194" s="380">
        <f>'[1]Report 4 '!H17</f>
        <v>0</v>
      </c>
      <c r="I194" s="380">
        <f>'[1]Report 4 '!I17</f>
        <v>0</v>
      </c>
      <c r="J194" s="380">
        <f>'[1]Report 4 '!J17</f>
        <v>162385.79</v>
      </c>
      <c r="K194" s="380">
        <f>'[1]Report 4 '!K17</f>
        <v>0</v>
      </c>
      <c r="L194" s="380">
        <f>'[1]Report 4 '!L17</f>
        <v>241302.05</v>
      </c>
      <c r="M194" s="380">
        <f>'[1]Report 4 '!M17</f>
        <v>0</v>
      </c>
      <c r="N194" s="380">
        <f>'[1]Report 4 '!N17</f>
        <v>0</v>
      </c>
      <c r="O194" s="380">
        <f>'[1]Report 4 '!O17</f>
        <v>0</v>
      </c>
      <c r="P194" s="380">
        <f>'[1]Report 4 '!P17</f>
        <v>0</v>
      </c>
      <c r="Q194" s="381">
        <f>'[1]Report 4 '!Q17</f>
        <v>403687.83999999997</v>
      </c>
      <c r="R194" s="382">
        <f>'[1]Report 4 '!R17</f>
        <v>6.5201218936220662E-5</v>
      </c>
    </row>
    <row r="195" spans="1:18" ht="15" x14ac:dyDescent="0.25">
      <c r="A195" s="378" t="s">
        <v>1257</v>
      </c>
      <c r="B195" s="379" t="s">
        <v>1253</v>
      </c>
      <c r="C195" s="380">
        <f>'[1]Report 4 '!C18</f>
        <v>0</v>
      </c>
      <c r="D195" s="380">
        <f>'[1]Report 4 '!D18</f>
        <v>0</v>
      </c>
      <c r="E195" s="380">
        <f>'[1]Report 4 '!E18</f>
        <v>0</v>
      </c>
      <c r="F195" s="380">
        <f>'[1]Report 4 '!F18</f>
        <v>0</v>
      </c>
      <c r="G195" s="380">
        <f>'[1]Report 4 '!G18</f>
        <v>0</v>
      </c>
      <c r="H195" s="380">
        <f>'[1]Report 4 '!H18</f>
        <v>0</v>
      </c>
      <c r="I195" s="380">
        <f>'[1]Report 4 '!I18</f>
        <v>0</v>
      </c>
      <c r="J195" s="380">
        <f>'[1]Report 4 '!J18</f>
        <v>0</v>
      </c>
      <c r="K195" s="380">
        <f>'[1]Report 4 '!K18</f>
        <v>639353.32000000007</v>
      </c>
      <c r="L195" s="380">
        <f>'[1]Report 4 '!L18</f>
        <v>0</v>
      </c>
      <c r="M195" s="380">
        <f>'[1]Report 4 '!M18</f>
        <v>0</v>
      </c>
      <c r="N195" s="380">
        <f>'[1]Report 4 '!N18</f>
        <v>0</v>
      </c>
      <c r="O195" s="380">
        <f>'[1]Report 4 '!O18</f>
        <v>0</v>
      </c>
      <c r="P195" s="380">
        <f>'[1]Report 4 '!P18</f>
        <v>0</v>
      </c>
      <c r="Q195" s="381">
        <f>'[1]Report 4 '!Q18</f>
        <v>639353.32000000007</v>
      </c>
      <c r="R195" s="382">
        <f>'[1]Report 4 '!R18</f>
        <v>1.3198223200614463E-4</v>
      </c>
    </row>
    <row r="196" spans="1:18" ht="15.75" thickBot="1" x14ac:dyDescent="0.3">
      <c r="A196" s="378"/>
      <c r="B196" s="383" t="s">
        <v>1254</v>
      </c>
      <c r="C196" s="380">
        <f>'[1]Report 4 '!C19</f>
        <v>0</v>
      </c>
      <c r="D196" s="380">
        <f>'[1]Report 4 '!D19</f>
        <v>0</v>
      </c>
      <c r="E196" s="380">
        <f>'[1]Report 4 '!E19</f>
        <v>0</v>
      </c>
      <c r="F196" s="380">
        <f>'[1]Report 4 '!F19</f>
        <v>0</v>
      </c>
      <c r="G196" s="380">
        <f>'[1]Report 4 '!G19</f>
        <v>0</v>
      </c>
      <c r="H196" s="380">
        <f>'[1]Report 4 '!H19</f>
        <v>0</v>
      </c>
      <c r="I196" s="380">
        <f>'[1]Report 4 '!I19</f>
        <v>0</v>
      </c>
      <c r="J196" s="380">
        <f>'[1]Report 4 '!J19</f>
        <v>0</v>
      </c>
      <c r="K196" s="380">
        <f>'[1]Report 4 '!K19</f>
        <v>0</v>
      </c>
      <c r="L196" s="380">
        <f>'[1]Report 4 '!L19</f>
        <v>0</v>
      </c>
      <c r="M196" s="380">
        <f>'[1]Report 4 '!M19</f>
        <v>0</v>
      </c>
      <c r="N196" s="380">
        <f>'[1]Report 4 '!N19</f>
        <v>0</v>
      </c>
      <c r="O196" s="380">
        <f>'[1]Report 4 '!O19</f>
        <v>0</v>
      </c>
      <c r="P196" s="380">
        <f>'[1]Report 4 '!P19</f>
        <v>0</v>
      </c>
      <c r="Q196" s="381">
        <f>'[1]Report 4 '!Q19</f>
        <v>0</v>
      </c>
      <c r="R196" s="382">
        <f>'[1]Report 4 '!R19</f>
        <v>0</v>
      </c>
    </row>
    <row r="197" spans="1:18" ht="15" x14ac:dyDescent="0.25">
      <c r="A197" s="373" t="s">
        <v>1259</v>
      </c>
      <c r="B197" s="374" t="s">
        <v>1358</v>
      </c>
      <c r="C197" s="375">
        <f>'[1]Report 4 '!C20</f>
        <v>8589095.2900000028</v>
      </c>
      <c r="D197" s="375">
        <f>'[1]Report 4 '!D20</f>
        <v>7356009.1100000003</v>
      </c>
      <c r="E197" s="375">
        <f>'[1]Report 4 '!E20</f>
        <v>9201375.8299999963</v>
      </c>
      <c r="F197" s="375">
        <f>'[1]Report 4 '!F20</f>
        <v>11689158.679999998</v>
      </c>
      <c r="G197" s="375">
        <f>'[1]Report 4 '!G20</f>
        <v>15461509.400000006</v>
      </c>
      <c r="H197" s="375">
        <f>'[1]Report 4 '!H20</f>
        <v>21546716.580000013</v>
      </c>
      <c r="I197" s="375">
        <f>'[1]Report 4 '!I20</f>
        <v>27957240.739999983</v>
      </c>
      <c r="J197" s="375">
        <f>'[1]Report 4 '!J20</f>
        <v>37239273.709999971</v>
      </c>
      <c r="K197" s="375">
        <f>'[1]Report 4 '!K20</f>
        <v>43122075.890000008</v>
      </c>
      <c r="L197" s="375">
        <f>'[1]Report 4 '!L20</f>
        <v>57631124.069999963</v>
      </c>
      <c r="M197" s="375">
        <f>'[1]Report 4 '!M20</f>
        <v>59393600.470000036</v>
      </c>
      <c r="N197" s="375">
        <f>'[1]Report 4 '!N20</f>
        <v>72485680.999999955</v>
      </c>
      <c r="O197" s="375">
        <f>'[1]Report 4 '!O20</f>
        <v>85664010.60999997</v>
      </c>
      <c r="P197" s="375">
        <f>'[1]Report 4 '!P20</f>
        <v>7943257.1900000032</v>
      </c>
      <c r="Q197" s="376">
        <f>'[1]Report 4 '!Q20</f>
        <v>465280128.56999981</v>
      </c>
      <c r="R197" s="377">
        <f>'[1]Report 4 '!R20</f>
        <v>1.313747622204875E-2</v>
      </c>
    </row>
    <row r="198" spans="1:18" ht="15" x14ac:dyDescent="0.25">
      <c r="A198" s="378" t="s">
        <v>1259</v>
      </c>
      <c r="B198" s="379" t="s">
        <v>1250</v>
      </c>
      <c r="C198" s="380">
        <f>'[1]Report 4 '!C21</f>
        <v>8589095.2900000028</v>
      </c>
      <c r="D198" s="380">
        <f>'[1]Report 4 '!D21</f>
        <v>7356009.1100000003</v>
      </c>
      <c r="E198" s="380">
        <f>'[1]Report 4 '!E21</f>
        <v>9201375.8299999963</v>
      </c>
      <c r="F198" s="380">
        <f>'[1]Report 4 '!F21</f>
        <v>11689158.679999998</v>
      </c>
      <c r="G198" s="380">
        <f>'[1]Report 4 '!G21</f>
        <v>15311611.870000007</v>
      </c>
      <c r="H198" s="380">
        <f>'[1]Report 4 '!H21</f>
        <v>21546716.580000013</v>
      </c>
      <c r="I198" s="380">
        <f>'[1]Report 4 '!I21</f>
        <v>27957240.739999983</v>
      </c>
      <c r="J198" s="380">
        <f>'[1]Report 4 '!J21</f>
        <v>37239273.709999971</v>
      </c>
      <c r="K198" s="380">
        <f>'[1]Report 4 '!K21</f>
        <v>42921803.870000005</v>
      </c>
      <c r="L198" s="380">
        <f>'[1]Report 4 '!L21</f>
        <v>57451204.019999966</v>
      </c>
      <c r="M198" s="380">
        <f>'[1]Report 4 '!M21</f>
        <v>59273309.050000034</v>
      </c>
      <c r="N198" s="380">
        <f>'[1]Report 4 '!N21</f>
        <v>72485680.999999955</v>
      </c>
      <c r="O198" s="380">
        <f>'[1]Report 4 '!O21</f>
        <v>85664010.60999997</v>
      </c>
      <c r="P198" s="380">
        <f>'[1]Report 4 '!P21</f>
        <v>7943257.1900000032</v>
      </c>
      <c r="Q198" s="381">
        <f>'[1]Report 4 '!Q21</f>
        <v>464629747.54999983</v>
      </c>
      <c r="R198" s="382">
        <f>'[1]Report 4 '!R21</f>
        <v>0.9986021732284186</v>
      </c>
    </row>
    <row r="199" spans="1:18" ht="15" x14ac:dyDescent="0.25">
      <c r="A199" s="378" t="s">
        <v>1259</v>
      </c>
      <c r="B199" s="379" t="s">
        <v>1251</v>
      </c>
      <c r="C199" s="380">
        <f>'[1]Report 4 '!C22</f>
        <v>0</v>
      </c>
      <c r="D199" s="380">
        <f>'[1]Report 4 '!D22</f>
        <v>0</v>
      </c>
      <c r="E199" s="380">
        <f>'[1]Report 4 '!E22</f>
        <v>0</v>
      </c>
      <c r="F199" s="380">
        <f>'[1]Report 4 '!F22</f>
        <v>0</v>
      </c>
      <c r="G199" s="380">
        <f>'[1]Report 4 '!G22</f>
        <v>0</v>
      </c>
      <c r="H199" s="380">
        <f>'[1]Report 4 '!H22</f>
        <v>0</v>
      </c>
      <c r="I199" s="380">
        <f>'[1]Report 4 '!I22</f>
        <v>0</v>
      </c>
      <c r="J199" s="380">
        <f>'[1]Report 4 '!J22</f>
        <v>0</v>
      </c>
      <c r="K199" s="380">
        <f>'[1]Report 4 '!K22</f>
        <v>200272.02</v>
      </c>
      <c r="L199" s="380">
        <f>'[1]Report 4 '!L22</f>
        <v>179920.05</v>
      </c>
      <c r="M199" s="380">
        <f>'[1]Report 4 '!M22</f>
        <v>120291.42</v>
      </c>
      <c r="N199" s="380">
        <f>'[1]Report 4 '!N22</f>
        <v>0</v>
      </c>
      <c r="O199" s="380">
        <f>'[1]Report 4 '!O22</f>
        <v>0</v>
      </c>
      <c r="P199" s="380">
        <f>'[1]Report 4 '!P22</f>
        <v>0</v>
      </c>
      <c r="Q199" s="381">
        <f>'[1]Report 4 '!Q22</f>
        <v>500483.48999999993</v>
      </c>
      <c r="R199" s="382">
        <f>'[1]Report 4 '!R22</f>
        <v>1.0756605736380678E-3</v>
      </c>
    </row>
    <row r="200" spans="1:18" ht="15" x14ac:dyDescent="0.25">
      <c r="A200" s="378" t="s">
        <v>1259</v>
      </c>
      <c r="B200" s="379" t="s">
        <v>1252</v>
      </c>
      <c r="C200" s="380">
        <f>'[1]Report 4 '!C23</f>
        <v>0</v>
      </c>
      <c r="D200" s="380">
        <f>'[1]Report 4 '!D23</f>
        <v>0</v>
      </c>
      <c r="E200" s="380">
        <f>'[1]Report 4 '!E23</f>
        <v>0</v>
      </c>
      <c r="F200" s="380">
        <f>'[1]Report 4 '!F23</f>
        <v>0</v>
      </c>
      <c r="G200" s="380">
        <f>'[1]Report 4 '!G23</f>
        <v>149897.53</v>
      </c>
      <c r="H200" s="380">
        <f>'[1]Report 4 '!H23</f>
        <v>0</v>
      </c>
      <c r="I200" s="380">
        <f>'[1]Report 4 '!I23</f>
        <v>0</v>
      </c>
      <c r="J200" s="380">
        <f>'[1]Report 4 '!J23</f>
        <v>0</v>
      </c>
      <c r="K200" s="380">
        <f>'[1]Report 4 '!K23</f>
        <v>0</v>
      </c>
      <c r="L200" s="380">
        <f>'[1]Report 4 '!L23</f>
        <v>0</v>
      </c>
      <c r="M200" s="380">
        <f>'[1]Report 4 '!M23</f>
        <v>0</v>
      </c>
      <c r="N200" s="380">
        <f>'[1]Report 4 '!N23</f>
        <v>0</v>
      </c>
      <c r="O200" s="380">
        <f>'[1]Report 4 '!O23</f>
        <v>0</v>
      </c>
      <c r="P200" s="380">
        <f>'[1]Report 4 '!P23</f>
        <v>0</v>
      </c>
      <c r="Q200" s="381">
        <f>'[1]Report 4 '!Q23</f>
        <v>149897.53</v>
      </c>
      <c r="R200" s="382">
        <f>'[1]Report 4 '!R23</f>
        <v>3.2216619794337169E-4</v>
      </c>
    </row>
    <row r="201" spans="1:18" ht="15" x14ac:dyDescent="0.25">
      <c r="A201" s="378" t="s">
        <v>1257</v>
      </c>
      <c r="B201" s="379" t="s">
        <v>1253</v>
      </c>
      <c r="C201" s="380">
        <f>'[1]Report 4 '!C24</f>
        <v>0</v>
      </c>
      <c r="D201" s="380">
        <f>'[1]Report 4 '!D24</f>
        <v>0</v>
      </c>
      <c r="E201" s="380">
        <f>'[1]Report 4 '!E24</f>
        <v>0</v>
      </c>
      <c r="F201" s="380">
        <f>'[1]Report 4 '!F24</f>
        <v>0</v>
      </c>
      <c r="G201" s="380">
        <f>'[1]Report 4 '!G24</f>
        <v>0</v>
      </c>
      <c r="H201" s="380">
        <f>'[1]Report 4 '!H24</f>
        <v>0</v>
      </c>
      <c r="I201" s="380">
        <f>'[1]Report 4 '!I24</f>
        <v>0</v>
      </c>
      <c r="J201" s="380">
        <f>'[1]Report 4 '!J24</f>
        <v>0</v>
      </c>
      <c r="K201" s="380">
        <f>'[1]Report 4 '!K24</f>
        <v>0</v>
      </c>
      <c r="L201" s="380">
        <f>'[1]Report 4 '!L24</f>
        <v>0</v>
      </c>
      <c r="M201" s="380">
        <f>'[1]Report 4 '!M24</f>
        <v>0</v>
      </c>
      <c r="N201" s="380">
        <f>'[1]Report 4 '!N24</f>
        <v>0</v>
      </c>
      <c r="O201" s="380">
        <f>'[1]Report 4 '!O24</f>
        <v>0</v>
      </c>
      <c r="P201" s="380">
        <f>'[1]Report 4 '!P24</f>
        <v>0</v>
      </c>
      <c r="Q201" s="381">
        <f>'[1]Report 4 '!Q24</f>
        <v>0</v>
      </c>
      <c r="R201" s="382">
        <f>'[1]Report 4 '!R24</f>
        <v>0</v>
      </c>
    </row>
    <row r="202" spans="1:18" ht="15.75" thickBot="1" x14ac:dyDescent="0.3">
      <c r="A202" s="378"/>
      <c r="B202" s="383" t="s">
        <v>1254</v>
      </c>
      <c r="C202" s="380">
        <f>'[1]Report 4 '!C25</f>
        <v>0</v>
      </c>
      <c r="D202" s="380">
        <f>'[1]Report 4 '!D25</f>
        <v>0</v>
      </c>
      <c r="E202" s="380">
        <f>'[1]Report 4 '!E25</f>
        <v>0</v>
      </c>
      <c r="F202" s="380">
        <f>'[1]Report 4 '!F25</f>
        <v>0</v>
      </c>
      <c r="G202" s="380">
        <f>'[1]Report 4 '!G25</f>
        <v>0</v>
      </c>
      <c r="H202" s="380">
        <f>'[1]Report 4 '!H25</f>
        <v>0</v>
      </c>
      <c r="I202" s="380">
        <f>'[1]Report 4 '!I25</f>
        <v>0</v>
      </c>
      <c r="J202" s="380">
        <f>'[1]Report 4 '!J25</f>
        <v>0</v>
      </c>
      <c r="K202" s="380">
        <f>'[1]Report 4 '!K25</f>
        <v>0</v>
      </c>
      <c r="L202" s="380">
        <f>'[1]Report 4 '!L25</f>
        <v>0</v>
      </c>
      <c r="M202" s="380">
        <f>'[1]Report 4 '!M25</f>
        <v>0</v>
      </c>
      <c r="N202" s="380">
        <f>'[1]Report 4 '!N25</f>
        <v>0</v>
      </c>
      <c r="O202" s="380">
        <f>'[1]Report 4 '!O25</f>
        <v>0</v>
      </c>
      <c r="P202" s="380">
        <f>'[1]Report 4 '!P25</f>
        <v>0</v>
      </c>
      <c r="Q202" s="381">
        <f>'[1]Report 4 '!Q25</f>
        <v>0</v>
      </c>
      <c r="R202" s="382">
        <f>'[1]Report 4 '!R25</f>
        <v>0</v>
      </c>
    </row>
    <row r="203" spans="1:18" ht="15" x14ac:dyDescent="0.25">
      <c r="A203" s="373" t="s">
        <v>1260</v>
      </c>
      <c r="B203" s="374" t="s">
        <v>1358</v>
      </c>
      <c r="C203" s="375">
        <f>'[1]Report 4 '!C26</f>
        <v>10143862.809999999</v>
      </c>
      <c r="D203" s="375">
        <f>'[1]Report 4 '!D26</f>
        <v>7693645.4499999983</v>
      </c>
      <c r="E203" s="375">
        <f>'[1]Report 4 '!E26</f>
        <v>11664046.319999998</v>
      </c>
      <c r="F203" s="375">
        <f>'[1]Report 4 '!F26</f>
        <v>12450797.079999996</v>
      </c>
      <c r="G203" s="375">
        <f>'[1]Report 4 '!G26</f>
        <v>16944496.830000006</v>
      </c>
      <c r="H203" s="375">
        <f>'[1]Report 4 '!H26</f>
        <v>26904107.00999999</v>
      </c>
      <c r="I203" s="375">
        <f>'[1]Report 4 '!I26</f>
        <v>40633686.269999966</v>
      </c>
      <c r="J203" s="375">
        <f>'[1]Report 4 '!J26</f>
        <v>65910103.05999995</v>
      </c>
      <c r="K203" s="375">
        <f>'[1]Report 4 '!K26</f>
        <v>86380288.090000018</v>
      </c>
      <c r="L203" s="375">
        <f>'[1]Report 4 '!L26</f>
        <v>89204286.23999998</v>
      </c>
      <c r="M203" s="375">
        <f>'[1]Report 4 '!M26</f>
        <v>57496959.94000002</v>
      </c>
      <c r="N203" s="375">
        <f>'[1]Report 4 '!N26</f>
        <v>25703843.559999991</v>
      </c>
      <c r="O203" s="375">
        <f>'[1]Report 4 '!O26</f>
        <v>17372195.290000003</v>
      </c>
      <c r="P203" s="375">
        <f>'[1]Report 4 '!P26</f>
        <v>434645</v>
      </c>
      <c r="Q203" s="376">
        <f>'[1]Report 4 '!Q26</f>
        <v>468936962.94999993</v>
      </c>
      <c r="R203" s="377">
        <f>'[1]Report 4 '!R26</f>
        <v>1.3240729234084474E-2</v>
      </c>
    </row>
    <row r="204" spans="1:18" ht="15" x14ac:dyDescent="0.25">
      <c r="A204" s="378" t="s">
        <v>1260</v>
      </c>
      <c r="B204" s="379" t="s">
        <v>1250</v>
      </c>
      <c r="C204" s="380">
        <f>'[1]Report 4 '!C27</f>
        <v>10143862.809999999</v>
      </c>
      <c r="D204" s="380">
        <f>'[1]Report 4 '!D27</f>
        <v>7693645.4499999983</v>
      </c>
      <c r="E204" s="380">
        <f>'[1]Report 4 '!E27</f>
        <v>11664046.319999998</v>
      </c>
      <c r="F204" s="380">
        <f>'[1]Report 4 '!F27</f>
        <v>12450797.079999996</v>
      </c>
      <c r="G204" s="380">
        <f>'[1]Report 4 '!G27</f>
        <v>16944496.830000006</v>
      </c>
      <c r="H204" s="380">
        <f>'[1]Report 4 '!H27</f>
        <v>26871396.00999999</v>
      </c>
      <c r="I204" s="380">
        <f>'[1]Report 4 '!I27</f>
        <v>40541085.289999969</v>
      </c>
      <c r="J204" s="380">
        <f>'[1]Report 4 '!J27</f>
        <v>65910103.05999995</v>
      </c>
      <c r="K204" s="380">
        <f>'[1]Report 4 '!K27</f>
        <v>85996656.230000019</v>
      </c>
      <c r="L204" s="380">
        <f>'[1]Report 4 '!L27</f>
        <v>88690029.48999998</v>
      </c>
      <c r="M204" s="380">
        <f>'[1]Report 4 '!M27</f>
        <v>57496959.94000002</v>
      </c>
      <c r="N204" s="380">
        <f>'[1]Report 4 '!N27</f>
        <v>25703843.559999991</v>
      </c>
      <c r="O204" s="380">
        <f>'[1]Report 4 '!O27</f>
        <v>17372195.290000003</v>
      </c>
      <c r="P204" s="380">
        <f>'[1]Report 4 '!P27</f>
        <v>434645</v>
      </c>
      <c r="Q204" s="381">
        <f>'[1]Report 4 '!Q27</f>
        <v>467913762.35999995</v>
      </c>
      <c r="R204" s="382">
        <f>'[1]Report 4 '!R27</f>
        <v>0.99781804235784022</v>
      </c>
    </row>
    <row r="205" spans="1:18" ht="15" x14ac:dyDescent="0.25">
      <c r="A205" s="378" t="s">
        <v>1260</v>
      </c>
      <c r="B205" s="379" t="s">
        <v>1251</v>
      </c>
      <c r="C205" s="380">
        <f>'[1]Report 4 '!C28</f>
        <v>0</v>
      </c>
      <c r="D205" s="380">
        <f>'[1]Report 4 '!D28</f>
        <v>0</v>
      </c>
      <c r="E205" s="380">
        <f>'[1]Report 4 '!E28</f>
        <v>0</v>
      </c>
      <c r="F205" s="380">
        <f>'[1]Report 4 '!F28</f>
        <v>0</v>
      </c>
      <c r="G205" s="380">
        <f>'[1]Report 4 '!G28</f>
        <v>0</v>
      </c>
      <c r="H205" s="380">
        <f>'[1]Report 4 '!H28</f>
        <v>32711</v>
      </c>
      <c r="I205" s="380">
        <f>'[1]Report 4 '!I28</f>
        <v>92600.98</v>
      </c>
      <c r="J205" s="380">
        <f>'[1]Report 4 '!J28</f>
        <v>0</v>
      </c>
      <c r="K205" s="380">
        <f>'[1]Report 4 '!K28</f>
        <v>383631.86</v>
      </c>
      <c r="L205" s="380">
        <f>'[1]Report 4 '!L28</f>
        <v>450764.99</v>
      </c>
      <c r="M205" s="380">
        <f>'[1]Report 4 '!M28</f>
        <v>0</v>
      </c>
      <c r="N205" s="380">
        <f>'[1]Report 4 '!N28</f>
        <v>0</v>
      </c>
      <c r="O205" s="380">
        <f>'[1]Report 4 '!O28</f>
        <v>0</v>
      </c>
      <c r="P205" s="380">
        <f>'[1]Report 4 '!P28</f>
        <v>0</v>
      </c>
      <c r="Q205" s="381">
        <f>'[1]Report 4 '!Q28</f>
        <v>959708.83</v>
      </c>
      <c r="R205" s="382">
        <f>'[1]Report 4 '!R28</f>
        <v>2.0465625570708708E-3</v>
      </c>
    </row>
    <row r="206" spans="1:18" ht="15" x14ac:dyDescent="0.25">
      <c r="A206" s="378" t="s">
        <v>1260</v>
      </c>
      <c r="B206" s="379" t="s">
        <v>1252</v>
      </c>
      <c r="C206" s="380">
        <f>'[1]Report 4 '!C29</f>
        <v>0</v>
      </c>
      <c r="D206" s="380">
        <f>'[1]Report 4 '!D29</f>
        <v>0</v>
      </c>
      <c r="E206" s="380">
        <f>'[1]Report 4 '!E29</f>
        <v>0</v>
      </c>
      <c r="F206" s="380">
        <f>'[1]Report 4 '!F29</f>
        <v>0</v>
      </c>
      <c r="G206" s="380">
        <f>'[1]Report 4 '!G29</f>
        <v>0</v>
      </c>
      <c r="H206" s="380">
        <f>'[1]Report 4 '!H29</f>
        <v>0</v>
      </c>
      <c r="I206" s="380">
        <f>'[1]Report 4 '!I29</f>
        <v>0</v>
      </c>
      <c r="J206" s="380">
        <f>'[1]Report 4 '!J29</f>
        <v>0</v>
      </c>
      <c r="K206" s="380">
        <f>'[1]Report 4 '!K29</f>
        <v>0</v>
      </c>
      <c r="L206" s="380">
        <f>'[1]Report 4 '!L29</f>
        <v>63491.76</v>
      </c>
      <c r="M206" s="380">
        <f>'[1]Report 4 '!M29</f>
        <v>0</v>
      </c>
      <c r="N206" s="380">
        <f>'[1]Report 4 '!N29</f>
        <v>0</v>
      </c>
      <c r="O206" s="380">
        <f>'[1]Report 4 '!O29</f>
        <v>0</v>
      </c>
      <c r="P206" s="380">
        <f>'[1]Report 4 '!P29</f>
        <v>0</v>
      </c>
      <c r="Q206" s="381">
        <f>'[1]Report 4 '!Q29</f>
        <v>63491.76</v>
      </c>
      <c r="R206" s="382">
        <f>'[1]Report 4 '!R29</f>
        <v>1.3539508508901603E-4</v>
      </c>
    </row>
    <row r="207" spans="1:18" ht="15" x14ac:dyDescent="0.25">
      <c r="A207" s="378" t="s">
        <v>1257</v>
      </c>
      <c r="B207" s="379" t="s">
        <v>1253</v>
      </c>
      <c r="C207" s="380">
        <f>'[1]Report 4 '!C30</f>
        <v>0</v>
      </c>
      <c r="D207" s="380">
        <f>'[1]Report 4 '!D30</f>
        <v>0</v>
      </c>
      <c r="E207" s="380">
        <f>'[1]Report 4 '!E30</f>
        <v>0</v>
      </c>
      <c r="F207" s="380">
        <f>'[1]Report 4 '!F30</f>
        <v>0</v>
      </c>
      <c r="G207" s="380">
        <f>'[1]Report 4 '!G30</f>
        <v>0</v>
      </c>
      <c r="H207" s="380">
        <f>'[1]Report 4 '!H30</f>
        <v>0</v>
      </c>
      <c r="I207" s="380">
        <f>'[1]Report 4 '!I30</f>
        <v>0</v>
      </c>
      <c r="J207" s="380">
        <f>'[1]Report 4 '!J30</f>
        <v>0</v>
      </c>
      <c r="K207" s="380">
        <f>'[1]Report 4 '!K30</f>
        <v>0</v>
      </c>
      <c r="L207" s="380">
        <f>'[1]Report 4 '!L30</f>
        <v>0</v>
      </c>
      <c r="M207" s="380">
        <f>'[1]Report 4 '!M30</f>
        <v>0</v>
      </c>
      <c r="N207" s="380">
        <f>'[1]Report 4 '!N30</f>
        <v>0</v>
      </c>
      <c r="O207" s="380">
        <f>'[1]Report 4 '!O30</f>
        <v>0</v>
      </c>
      <c r="P207" s="380">
        <f>'[1]Report 4 '!P30</f>
        <v>0</v>
      </c>
      <c r="Q207" s="381">
        <f>'[1]Report 4 '!Q30</f>
        <v>0</v>
      </c>
      <c r="R207" s="382">
        <f>'[1]Report 4 '!R30</f>
        <v>0</v>
      </c>
    </row>
    <row r="208" spans="1:18" ht="15.75" thickBot="1" x14ac:dyDescent="0.3">
      <c r="A208" s="378"/>
      <c r="B208" s="383" t="s">
        <v>1254</v>
      </c>
      <c r="C208" s="380">
        <f>'[1]Report 4 '!C31</f>
        <v>0</v>
      </c>
      <c r="D208" s="380">
        <f>'[1]Report 4 '!D31</f>
        <v>0</v>
      </c>
      <c r="E208" s="380">
        <f>'[1]Report 4 '!E31</f>
        <v>0</v>
      </c>
      <c r="F208" s="380">
        <f>'[1]Report 4 '!F31</f>
        <v>0</v>
      </c>
      <c r="G208" s="380">
        <f>'[1]Report 4 '!G31</f>
        <v>0</v>
      </c>
      <c r="H208" s="380">
        <f>'[1]Report 4 '!H31</f>
        <v>0</v>
      </c>
      <c r="I208" s="380">
        <f>'[1]Report 4 '!I31</f>
        <v>0</v>
      </c>
      <c r="J208" s="380">
        <f>'[1]Report 4 '!J31</f>
        <v>0</v>
      </c>
      <c r="K208" s="380">
        <f>'[1]Report 4 '!K31</f>
        <v>0</v>
      </c>
      <c r="L208" s="380">
        <f>'[1]Report 4 '!L31</f>
        <v>0</v>
      </c>
      <c r="M208" s="380">
        <f>'[1]Report 4 '!M31</f>
        <v>0</v>
      </c>
      <c r="N208" s="380">
        <f>'[1]Report 4 '!N31</f>
        <v>0</v>
      </c>
      <c r="O208" s="380">
        <f>'[1]Report 4 '!O31</f>
        <v>0</v>
      </c>
      <c r="P208" s="380">
        <f>'[1]Report 4 '!P31</f>
        <v>0</v>
      </c>
      <c r="Q208" s="381">
        <f>'[1]Report 4 '!Q31</f>
        <v>0</v>
      </c>
      <c r="R208" s="382">
        <f>'[1]Report 4 '!R31</f>
        <v>0</v>
      </c>
    </row>
    <row r="209" spans="1:18" ht="15" x14ac:dyDescent="0.25">
      <c r="A209" s="373" t="s">
        <v>1261</v>
      </c>
      <c r="B209" s="374" t="s">
        <v>1358</v>
      </c>
      <c r="C209" s="375">
        <f>'[1]Report 4 '!C32</f>
        <v>11542199.569999998</v>
      </c>
      <c r="D209" s="375">
        <f>'[1]Report 4 '!D32</f>
        <v>7732337.6499999994</v>
      </c>
      <c r="E209" s="375">
        <f>'[1]Report 4 '!E32</f>
        <v>12529318.139999999</v>
      </c>
      <c r="F209" s="375">
        <f>'[1]Report 4 '!F32</f>
        <v>15798316.429999996</v>
      </c>
      <c r="G209" s="375">
        <f>'[1]Report 4 '!G32</f>
        <v>23560861.209999993</v>
      </c>
      <c r="H209" s="375">
        <f>'[1]Report 4 '!H32</f>
        <v>40261910.000000015</v>
      </c>
      <c r="I209" s="375">
        <f>'[1]Report 4 '!I32</f>
        <v>52557823.400000036</v>
      </c>
      <c r="J209" s="375">
        <f>'[1]Report 4 '!J32</f>
        <v>86532269.829999954</v>
      </c>
      <c r="K209" s="375">
        <f>'[1]Report 4 '!K32</f>
        <v>111730658.24999994</v>
      </c>
      <c r="L209" s="375">
        <f>'[1]Report 4 '!L32</f>
        <v>146293535.6500001</v>
      </c>
      <c r="M209" s="375">
        <f>'[1]Report 4 '!M32</f>
        <v>82096378.079999998</v>
      </c>
      <c r="N209" s="375">
        <f>'[1]Report 4 '!N32</f>
        <v>44336336.930000007</v>
      </c>
      <c r="O209" s="375">
        <f>'[1]Report 4 '!O32</f>
        <v>31829435.780000009</v>
      </c>
      <c r="P209" s="375">
        <f>'[1]Report 4 '!P32</f>
        <v>3135788.4999999995</v>
      </c>
      <c r="Q209" s="376">
        <f>'[1]Report 4 '!Q32</f>
        <v>669937169.42000008</v>
      </c>
      <c r="R209" s="377">
        <f>'[1]Report 4 '!R32</f>
        <v>1.8916096117347448E-2</v>
      </c>
    </row>
    <row r="210" spans="1:18" ht="15" x14ac:dyDescent="0.25">
      <c r="A210" s="378" t="s">
        <v>1261</v>
      </c>
      <c r="B210" s="379" t="s">
        <v>1250</v>
      </c>
      <c r="C210" s="380">
        <f>'[1]Report 4 '!C33</f>
        <v>11542199.569999998</v>
      </c>
      <c r="D210" s="380">
        <f>'[1]Report 4 '!D33</f>
        <v>7732337.6499999994</v>
      </c>
      <c r="E210" s="380">
        <f>'[1]Report 4 '!E33</f>
        <v>12529318.139999999</v>
      </c>
      <c r="F210" s="380">
        <f>'[1]Report 4 '!F33</f>
        <v>15798316.429999996</v>
      </c>
      <c r="G210" s="380">
        <f>'[1]Report 4 '!G33</f>
        <v>23560861.209999993</v>
      </c>
      <c r="H210" s="380">
        <f>'[1]Report 4 '!H33</f>
        <v>40261910.000000015</v>
      </c>
      <c r="I210" s="380">
        <f>'[1]Report 4 '!I33</f>
        <v>52557823.400000036</v>
      </c>
      <c r="J210" s="380">
        <f>'[1]Report 4 '!J33</f>
        <v>85984978.309999958</v>
      </c>
      <c r="K210" s="380">
        <f>'[1]Report 4 '!K33</f>
        <v>111192233.22999994</v>
      </c>
      <c r="L210" s="380">
        <f>'[1]Report 4 '!L33</f>
        <v>146293535.6500001</v>
      </c>
      <c r="M210" s="380">
        <f>'[1]Report 4 '!M33</f>
        <v>82096378.079999998</v>
      </c>
      <c r="N210" s="380">
        <f>'[1]Report 4 '!N33</f>
        <v>44336336.930000007</v>
      </c>
      <c r="O210" s="380">
        <f>'[1]Report 4 '!O33</f>
        <v>31829435.780000009</v>
      </c>
      <c r="P210" s="380">
        <f>'[1]Report 4 '!P33</f>
        <v>3135788.4999999995</v>
      </c>
      <c r="Q210" s="381">
        <f>'[1]Report 4 '!Q33</f>
        <v>668851452.88000011</v>
      </c>
      <c r="R210" s="382">
        <f>'[1]Report 4 '!R33</f>
        <v>0.99837937557496637</v>
      </c>
    </row>
    <row r="211" spans="1:18" ht="15" x14ac:dyDescent="0.25">
      <c r="A211" s="378" t="s">
        <v>1261</v>
      </c>
      <c r="B211" s="379" t="s">
        <v>1251</v>
      </c>
      <c r="C211" s="380">
        <f>'[1]Report 4 '!C34</f>
        <v>0</v>
      </c>
      <c r="D211" s="380">
        <f>'[1]Report 4 '!D34</f>
        <v>0</v>
      </c>
      <c r="E211" s="380">
        <f>'[1]Report 4 '!E34</f>
        <v>0</v>
      </c>
      <c r="F211" s="380">
        <f>'[1]Report 4 '!F34</f>
        <v>0</v>
      </c>
      <c r="G211" s="380">
        <f>'[1]Report 4 '!G34</f>
        <v>0</v>
      </c>
      <c r="H211" s="380">
        <f>'[1]Report 4 '!H34</f>
        <v>0</v>
      </c>
      <c r="I211" s="380">
        <f>'[1]Report 4 '!I34</f>
        <v>0</v>
      </c>
      <c r="J211" s="380">
        <f>'[1]Report 4 '!J34</f>
        <v>547291.52</v>
      </c>
      <c r="K211" s="380">
        <f>'[1]Report 4 '!K34</f>
        <v>479641.63</v>
      </c>
      <c r="L211" s="380">
        <f>'[1]Report 4 '!L34</f>
        <v>0</v>
      </c>
      <c r="M211" s="380">
        <f>'[1]Report 4 '!M34</f>
        <v>0</v>
      </c>
      <c r="N211" s="380">
        <f>'[1]Report 4 '!N34</f>
        <v>0</v>
      </c>
      <c r="O211" s="380">
        <f>'[1]Report 4 '!O34</f>
        <v>0</v>
      </c>
      <c r="P211" s="380">
        <f>'[1]Report 4 '!P34</f>
        <v>0</v>
      </c>
      <c r="Q211" s="381">
        <f>'[1]Report 4 '!Q34</f>
        <v>1026933.15</v>
      </c>
      <c r="R211" s="382">
        <f>'[1]Report 4 '!R34</f>
        <v>1.5328797936216469E-3</v>
      </c>
    </row>
    <row r="212" spans="1:18" ht="15" x14ac:dyDescent="0.25">
      <c r="A212" s="378" t="s">
        <v>1261</v>
      </c>
      <c r="B212" s="379" t="s">
        <v>1252</v>
      </c>
      <c r="C212" s="380">
        <f>'[1]Report 4 '!C35</f>
        <v>0</v>
      </c>
      <c r="D212" s="380">
        <f>'[1]Report 4 '!D35</f>
        <v>0</v>
      </c>
      <c r="E212" s="380">
        <f>'[1]Report 4 '!E35</f>
        <v>0</v>
      </c>
      <c r="F212" s="380">
        <f>'[1]Report 4 '!F35</f>
        <v>0</v>
      </c>
      <c r="G212" s="380">
        <f>'[1]Report 4 '!G35</f>
        <v>0</v>
      </c>
      <c r="H212" s="380">
        <f>'[1]Report 4 '!H35</f>
        <v>0</v>
      </c>
      <c r="I212" s="380">
        <f>'[1]Report 4 '!I35</f>
        <v>0</v>
      </c>
      <c r="J212" s="380">
        <f>'[1]Report 4 '!J35</f>
        <v>0</v>
      </c>
      <c r="K212" s="380">
        <f>'[1]Report 4 '!K35</f>
        <v>58783.39</v>
      </c>
      <c r="L212" s="380">
        <f>'[1]Report 4 '!L35</f>
        <v>0</v>
      </c>
      <c r="M212" s="380">
        <f>'[1]Report 4 '!M35</f>
        <v>0</v>
      </c>
      <c r="N212" s="380">
        <f>'[1]Report 4 '!N35</f>
        <v>0</v>
      </c>
      <c r="O212" s="380">
        <f>'[1]Report 4 '!O35</f>
        <v>0</v>
      </c>
      <c r="P212" s="380">
        <f>'[1]Report 4 '!P35</f>
        <v>0</v>
      </c>
      <c r="Q212" s="381">
        <f>'[1]Report 4 '!Q35</f>
        <v>58783.39</v>
      </c>
      <c r="R212" s="382">
        <f>'[1]Report 4 '!R35</f>
        <v>8.7744631412064918E-5</v>
      </c>
    </row>
    <row r="213" spans="1:18" ht="15" x14ac:dyDescent="0.25">
      <c r="A213" s="378" t="s">
        <v>1257</v>
      </c>
      <c r="B213" s="379" t="s">
        <v>1253</v>
      </c>
      <c r="C213" s="380">
        <f>'[1]Report 4 '!C36</f>
        <v>0</v>
      </c>
      <c r="D213" s="380">
        <f>'[1]Report 4 '!D36</f>
        <v>0</v>
      </c>
      <c r="E213" s="380">
        <f>'[1]Report 4 '!E36</f>
        <v>0</v>
      </c>
      <c r="F213" s="380">
        <f>'[1]Report 4 '!F36</f>
        <v>0</v>
      </c>
      <c r="G213" s="380">
        <f>'[1]Report 4 '!G36</f>
        <v>0</v>
      </c>
      <c r="H213" s="380">
        <f>'[1]Report 4 '!H36</f>
        <v>0</v>
      </c>
      <c r="I213" s="380">
        <f>'[1]Report 4 '!I36</f>
        <v>0</v>
      </c>
      <c r="J213" s="380">
        <f>'[1]Report 4 '!J36</f>
        <v>0</v>
      </c>
      <c r="K213" s="380">
        <f>'[1]Report 4 '!K36</f>
        <v>0</v>
      </c>
      <c r="L213" s="380">
        <f>'[1]Report 4 '!L36</f>
        <v>0</v>
      </c>
      <c r="M213" s="380">
        <f>'[1]Report 4 '!M36</f>
        <v>0</v>
      </c>
      <c r="N213" s="380">
        <f>'[1]Report 4 '!N36</f>
        <v>0</v>
      </c>
      <c r="O213" s="380">
        <f>'[1]Report 4 '!O36</f>
        <v>0</v>
      </c>
      <c r="P213" s="380">
        <f>'[1]Report 4 '!P36</f>
        <v>0</v>
      </c>
      <c r="Q213" s="381">
        <f>'[1]Report 4 '!Q36</f>
        <v>0</v>
      </c>
      <c r="R213" s="382">
        <f>'[1]Report 4 '!R36</f>
        <v>0</v>
      </c>
    </row>
    <row r="214" spans="1:18" ht="15.75" thickBot="1" x14ac:dyDescent="0.3">
      <c r="A214" s="378"/>
      <c r="B214" s="383" t="s">
        <v>1254</v>
      </c>
      <c r="C214" s="380">
        <f>'[1]Report 4 '!C37</f>
        <v>0</v>
      </c>
      <c r="D214" s="380">
        <f>'[1]Report 4 '!D37</f>
        <v>0</v>
      </c>
      <c r="E214" s="380">
        <f>'[1]Report 4 '!E37</f>
        <v>0</v>
      </c>
      <c r="F214" s="380">
        <f>'[1]Report 4 '!F37</f>
        <v>0</v>
      </c>
      <c r="G214" s="380">
        <f>'[1]Report 4 '!G37</f>
        <v>0</v>
      </c>
      <c r="H214" s="380">
        <f>'[1]Report 4 '!H37</f>
        <v>0</v>
      </c>
      <c r="I214" s="380">
        <f>'[1]Report 4 '!I37</f>
        <v>0</v>
      </c>
      <c r="J214" s="380">
        <f>'[1]Report 4 '!J37</f>
        <v>0</v>
      </c>
      <c r="K214" s="380">
        <f>'[1]Report 4 '!K37</f>
        <v>0</v>
      </c>
      <c r="L214" s="380">
        <f>'[1]Report 4 '!L37</f>
        <v>0</v>
      </c>
      <c r="M214" s="380">
        <f>'[1]Report 4 '!M37</f>
        <v>0</v>
      </c>
      <c r="N214" s="380">
        <f>'[1]Report 4 '!N37</f>
        <v>0</v>
      </c>
      <c r="O214" s="380">
        <f>'[1]Report 4 '!O37</f>
        <v>0</v>
      </c>
      <c r="P214" s="380">
        <f>'[1]Report 4 '!P37</f>
        <v>0</v>
      </c>
      <c r="Q214" s="381">
        <f>'[1]Report 4 '!Q37</f>
        <v>0</v>
      </c>
      <c r="R214" s="382">
        <f>'[1]Report 4 '!R37</f>
        <v>0</v>
      </c>
    </row>
    <row r="215" spans="1:18" ht="15" x14ac:dyDescent="0.25">
      <c r="A215" s="373" t="s">
        <v>1262</v>
      </c>
      <c r="B215" s="374" t="s">
        <v>1358</v>
      </c>
      <c r="C215" s="375">
        <f>'[1]Report 4 '!C38</f>
        <v>566837.27</v>
      </c>
      <c r="D215" s="375">
        <f>'[1]Report 4 '!D38</f>
        <v>0</v>
      </c>
      <c r="E215" s="375">
        <f>'[1]Report 4 '!E38</f>
        <v>250007.65000000002</v>
      </c>
      <c r="F215" s="375">
        <f>'[1]Report 4 '!F38</f>
        <v>296483.82</v>
      </c>
      <c r="G215" s="375">
        <f>'[1]Report 4 '!G38</f>
        <v>384097.69</v>
      </c>
      <c r="H215" s="375">
        <f>'[1]Report 4 '!H38</f>
        <v>0</v>
      </c>
      <c r="I215" s="375">
        <f>'[1]Report 4 '!I38</f>
        <v>1255455.26</v>
      </c>
      <c r="J215" s="375">
        <f>'[1]Report 4 '!J38</f>
        <v>854375.45</v>
      </c>
      <c r="K215" s="375">
        <f>'[1]Report 4 '!K38</f>
        <v>1884867.93</v>
      </c>
      <c r="L215" s="375">
        <f>'[1]Report 4 '!L38</f>
        <v>2277456.86</v>
      </c>
      <c r="M215" s="375">
        <f>'[1]Report 4 '!M38</f>
        <v>1717420.7499999998</v>
      </c>
      <c r="N215" s="375">
        <f>'[1]Report 4 '!N38</f>
        <v>798666.34000000008</v>
      </c>
      <c r="O215" s="375">
        <f>'[1]Report 4 '!O38</f>
        <v>148586.47999999998</v>
      </c>
      <c r="P215" s="375">
        <f>'[1]Report 4 '!P38</f>
        <v>0</v>
      </c>
      <c r="Q215" s="376">
        <f>'[1]Report 4 '!Q38</f>
        <v>10434255.5</v>
      </c>
      <c r="R215" s="377">
        <f>'[1]Report 4 '!R38</f>
        <v>2.946177476939211E-4</v>
      </c>
    </row>
    <row r="216" spans="1:18" ht="15" x14ac:dyDescent="0.25">
      <c r="A216" s="378" t="s">
        <v>1359</v>
      </c>
      <c r="B216" s="379" t="s">
        <v>1250</v>
      </c>
      <c r="C216" s="380">
        <f>'[1]Report 4 '!C39</f>
        <v>566837.27</v>
      </c>
      <c r="D216" s="380">
        <f>'[1]Report 4 '!D39</f>
        <v>0</v>
      </c>
      <c r="E216" s="380">
        <f>'[1]Report 4 '!E39</f>
        <v>250007.65000000002</v>
      </c>
      <c r="F216" s="380">
        <f>'[1]Report 4 '!F39</f>
        <v>296483.82</v>
      </c>
      <c r="G216" s="380">
        <f>'[1]Report 4 '!G39</f>
        <v>384097.69</v>
      </c>
      <c r="H216" s="380">
        <f>'[1]Report 4 '!H39</f>
        <v>0</v>
      </c>
      <c r="I216" s="380">
        <f>'[1]Report 4 '!I39</f>
        <v>1255455.26</v>
      </c>
      <c r="J216" s="380">
        <f>'[1]Report 4 '!J39</f>
        <v>854375.45</v>
      </c>
      <c r="K216" s="380">
        <f>'[1]Report 4 '!K39</f>
        <v>1884867.93</v>
      </c>
      <c r="L216" s="380">
        <f>'[1]Report 4 '!L39</f>
        <v>2277456.86</v>
      </c>
      <c r="M216" s="380">
        <f>'[1]Report 4 '!M39</f>
        <v>1717420.7499999998</v>
      </c>
      <c r="N216" s="380">
        <f>'[1]Report 4 '!N39</f>
        <v>798666.34000000008</v>
      </c>
      <c r="O216" s="380">
        <f>'[1]Report 4 '!O39</f>
        <v>148586.47999999998</v>
      </c>
      <c r="P216" s="380">
        <f>'[1]Report 4 '!P39</f>
        <v>0</v>
      </c>
      <c r="Q216" s="381">
        <f>'[1]Report 4 '!Q39</f>
        <v>10434255.5</v>
      </c>
      <c r="R216" s="382">
        <f>'[1]Report 4 '!R39</f>
        <v>1</v>
      </c>
    </row>
    <row r="217" spans="1:18" ht="15" x14ac:dyDescent="0.25">
      <c r="A217" s="378" t="s">
        <v>1359</v>
      </c>
      <c r="B217" s="379" t="s">
        <v>1251</v>
      </c>
      <c r="C217" s="380">
        <f>'[1]Report 4 '!C40</f>
        <v>0</v>
      </c>
      <c r="D217" s="380">
        <f>'[1]Report 4 '!D40</f>
        <v>0</v>
      </c>
      <c r="E217" s="380">
        <f>'[1]Report 4 '!E40</f>
        <v>0</v>
      </c>
      <c r="F217" s="380">
        <f>'[1]Report 4 '!F40</f>
        <v>0</v>
      </c>
      <c r="G217" s="380">
        <f>'[1]Report 4 '!G40</f>
        <v>0</v>
      </c>
      <c r="H217" s="380">
        <f>'[1]Report 4 '!H40</f>
        <v>0</v>
      </c>
      <c r="I217" s="380">
        <f>'[1]Report 4 '!I40</f>
        <v>0</v>
      </c>
      <c r="J217" s="380">
        <f>'[1]Report 4 '!J40</f>
        <v>0</v>
      </c>
      <c r="K217" s="380">
        <f>'[1]Report 4 '!K40</f>
        <v>0</v>
      </c>
      <c r="L217" s="380">
        <f>'[1]Report 4 '!L40</f>
        <v>0</v>
      </c>
      <c r="M217" s="380">
        <f>'[1]Report 4 '!M40</f>
        <v>0</v>
      </c>
      <c r="N217" s="380">
        <f>'[1]Report 4 '!N40</f>
        <v>0</v>
      </c>
      <c r="O217" s="380">
        <f>'[1]Report 4 '!O40</f>
        <v>0</v>
      </c>
      <c r="P217" s="380">
        <f>'[1]Report 4 '!P40</f>
        <v>0</v>
      </c>
      <c r="Q217" s="381">
        <f>'[1]Report 4 '!Q40</f>
        <v>0</v>
      </c>
      <c r="R217" s="382">
        <f>'[1]Report 4 '!R40</f>
        <v>0</v>
      </c>
    </row>
    <row r="218" spans="1:18" ht="15" x14ac:dyDescent="0.25">
      <c r="A218" s="378" t="s">
        <v>1359</v>
      </c>
      <c r="B218" s="379" t="s">
        <v>1252</v>
      </c>
      <c r="C218" s="380">
        <f>'[1]Report 4 '!C41</f>
        <v>0</v>
      </c>
      <c r="D218" s="380">
        <f>'[1]Report 4 '!D41</f>
        <v>0</v>
      </c>
      <c r="E218" s="380">
        <f>'[1]Report 4 '!E41</f>
        <v>0</v>
      </c>
      <c r="F218" s="380">
        <f>'[1]Report 4 '!F41</f>
        <v>0</v>
      </c>
      <c r="G218" s="380">
        <f>'[1]Report 4 '!G41</f>
        <v>0</v>
      </c>
      <c r="H218" s="380">
        <f>'[1]Report 4 '!H41</f>
        <v>0</v>
      </c>
      <c r="I218" s="380">
        <f>'[1]Report 4 '!I41</f>
        <v>0</v>
      </c>
      <c r="J218" s="380">
        <f>'[1]Report 4 '!J41</f>
        <v>0</v>
      </c>
      <c r="K218" s="380">
        <f>'[1]Report 4 '!K41</f>
        <v>0</v>
      </c>
      <c r="L218" s="380">
        <f>'[1]Report 4 '!L41</f>
        <v>0</v>
      </c>
      <c r="M218" s="380">
        <f>'[1]Report 4 '!M41</f>
        <v>0</v>
      </c>
      <c r="N218" s="380">
        <f>'[1]Report 4 '!N41</f>
        <v>0</v>
      </c>
      <c r="O218" s="380">
        <f>'[1]Report 4 '!O41</f>
        <v>0</v>
      </c>
      <c r="P218" s="380">
        <f>'[1]Report 4 '!P41</f>
        <v>0</v>
      </c>
      <c r="Q218" s="381">
        <f>'[1]Report 4 '!Q41</f>
        <v>0</v>
      </c>
      <c r="R218" s="382">
        <f>'[1]Report 4 '!R41</f>
        <v>0</v>
      </c>
    </row>
    <row r="219" spans="1:18" ht="15" x14ac:dyDescent="0.25">
      <c r="A219" s="378" t="s">
        <v>1257</v>
      </c>
      <c r="B219" s="379" t="s">
        <v>1253</v>
      </c>
      <c r="C219" s="380">
        <f>'[1]Report 4 '!C42</f>
        <v>0</v>
      </c>
      <c r="D219" s="380">
        <f>'[1]Report 4 '!D42</f>
        <v>0</v>
      </c>
      <c r="E219" s="380">
        <f>'[1]Report 4 '!E42</f>
        <v>0</v>
      </c>
      <c r="F219" s="380">
        <f>'[1]Report 4 '!F42</f>
        <v>0</v>
      </c>
      <c r="G219" s="380">
        <f>'[1]Report 4 '!G42</f>
        <v>0</v>
      </c>
      <c r="H219" s="380">
        <f>'[1]Report 4 '!H42</f>
        <v>0</v>
      </c>
      <c r="I219" s="380">
        <f>'[1]Report 4 '!I42</f>
        <v>0</v>
      </c>
      <c r="J219" s="380">
        <f>'[1]Report 4 '!J42</f>
        <v>0</v>
      </c>
      <c r="K219" s="380">
        <f>'[1]Report 4 '!K42</f>
        <v>0</v>
      </c>
      <c r="L219" s="380">
        <f>'[1]Report 4 '!L42</f>
        <v>0</v>
      </c>
      <c r="M219" s="380">
        <f>'[1]Report 4 '!M42</f>
        <v>0</v>
      </c>
      <c r="N219" s="380">
        <f>'[1]Report 4 '!N42</f>
        <v>0</v>
      </c>
      <c r="O219" s="380">
        <f>'[1]Report 4 '!O42</f>
        <v>0</v>
      </c>
      <c r="P219" s="380">
        <f>'[1]Report 4 '!P42</f>
        <v>0</v>
      </c>
      <c r="Q219" s="381">
        <f>'[1]Report 4 '!Q42</f>
        <v>0</v>
      </c>
      <c r="R219" s="382">
        <f>'[1]Report 4 '!R42</f>
        <v>0</v>
      </c>
    </row>
    <row r="220" spans="1:18" ht="15.75" thickBot="1" x14ac:dyDescent="0.3">
      <c r="A220" s="378"/>
      <c r="B220" s="383" t="s">
        <v>1254</v>
      </c>
      <c r="C220" s="380">
        <f>'[1]Report 4 '!C43</f>
        <v>0</v>
      </c>
      <c r="D220" s="380">
        <f>'[1]Report 4 '!D43</f>
        <v>0</v>
      </c>
      <c r="E220" s="380">
        <f>'[1]Report 4 '!E43</f>
        <v>0</v>
      </c>
      <c r="F220" s="380">
        <f>'[1]Report 4 '!F43</f>
        <v>0</v>
      </c>
      <c r="G220" s="380">
        <f>'[1]Report 4 '!G43</f>
        <v>0</v>
      </c>
      <c r="H220" s="380">
        <f>'[1]Report 4 '!H43</f>
        <v>0</v>
      </c>
      <c r="I220" s="380">
        <f>'[1]Report 4 '!I43</f>
        <v>0</v>
      </c>
      <c r="J220" s="380">
        <f>'[1]Report 4 '!J43</f>
        <v>0</v>
      </c>
      <c r="K220" s="380">
        <f>'[1]Report 4 '!K43</f>
        <v>0</v>
      </c>
      <c r="L220" s="380">
        <f>'[1]Report 4 '!L43</f>
        <v>0</v>
      </c>
      <c r="M220" s="380">
        <f>'[1]Report 4 '!M43</f>
        <v>0</v>
      </c>
      <c r="N220" s="380">
        <f>'[1]Report 4 '!N43</f>
        <v>0</v>
      </c>
      <c r="O220" s="380">
        <f>'[1]Report 4 '!O43</f>
        <v>0</v>
      </c>
      <c r="P220" s="380">
        <f>'[1]Report 4 '!P43</f>
        <v>0</v>
      </c>
      <c r="Q220" s="381">
        <f>'[1]Report 4 '!Q43</f>
        <v>0</v>
      </c>
      <c r="R220" s="382">
        <f>'[1]Report 4 '!R43</f>
        <v>0</v>
      </c>
    </row>
    <row r="221" spans="1:18" ht="15" x14ac:dyDescent="0.25">
      <c r="A221" s="373" t="s">
        <v>1263</v>
      </c>
      <c r="B221" s="374" t="s">
        <v>1358</v>
      </c>
      <c r="C221" s="375">
        <f>'[1]Report 4 '!C44</f>
        <v>20958034.169999983</v>
      </c>
      <c r="D221" s="375">
        <f>'[1]Report 4 '!D44</f>
        <v>15977644.729999995</v>
      </c>
      <c r="E221" s="375">
        <f>'[1]Report 4 '!E44</f>
        <v>19016056.28000002</v>
      </c>
      <c r="F221" s="375">
        <f>'[1]Report 4 '!F44</f>
        <v>27101462.440000005</v>
      </c>
      <c r="G221" s="375">
        <f>'[1]Report 4 '!G44</f>
        <v>32789153.370000023</v>
      </c>
      <c r="H221" s="375">
        <f>'[1]Report 4 '!H44</f>
        <v>46626946.699999936</v>
      </c>
      <c r="I221" s="375">
        <f>'[1]Report 4 '!I44</f>
        <v>65911123.31999997</v>
      </c>
      <c r="J221" s="375">
        <f>'[1]Report 4 '!J44</f>
        <v>105329629.71999992</v>
      </c>
      <c r="K221" s="375">
        <f>'[1]Report 4 '!K44</f>
        <v>131735094.95000002</v>
      </c>
      <c r="L221" s="375">
        <f>'[1]Report 4 '!L44</f>
        <v>178954917.22999972</v>
      </c>
      <c r="M221" s="375">
        <f>'[1]Report 4 '!M44</f>
        <v>105368200.96000001</v>
      </c>
      <c r="N221" s="375">
        <f>'[1]Report 4 '!N44</f>
        <v>70055064.380000025</v>
      </c>
      <c r="O221" s="375">
        <f>'[1]Report 4 '!O44</f>
        <v>50506384.160000004</v>
      </c>
      <c r="P221" s="375">
        <f>'[1]Report 4 '!P44</f>
        <v>3641483.09</v>
      </c>
      <c r="Q221" s="376">
        <f>'[1]Report 4 '!Q44</f>
        <v>873971195.49999952</v>
      </c>
      <c r="R221" s="377">
        <f>'[1]Report 4 '!R44</f>
        <v>2.4677124799902923E-2</v>
      </c>
    </row>
    <row r="222" spans="1:18" ht="15" x14ac:dyDescent="0.25">
      <c r="A222" s="378" t="s">
        <v>1263</v>
      </c>
      <c r="B222" s="379" t="s">
        <v>1250</v>
      </c>
      <c r="C222" s="380">
        <f>'[1]Report 4 '!C45</f>
        <v>20958034.169999983</v>
      </c>
      <c r="D222" s="380">
        <f>'[1]Report 4 '!D45</f>
        <v>15903863.809999995</v>
      </c>
      <c r="E222" s="380">
        <f>'[1]Report 4 '!E45</f>
        <v>19016056.28000002</v>
      </c>
      <c r="F222" s="380">
        <f>'[1]Report 4 '!F45</f>
        <v>27101462.440000005</v>
      </c>
      <c r="G222" s="380">
        <f>'[1]Report 4 '!G45</f>
        <v>32789153.370000023</v>
      </c>
      <c r="H222" s="380">
        <f>'[1]Report 4 '!H45</f>
        <v>46561237.129999936</v>
      </c>
      <c r="I222" s="380">
        <f>'[1]Report 4 '!I45</f>
        <v>65911123.31999997</v>
      </c>
      <c r="J222" s="380">
        <f>'[1]Report 4 '!J45</f>
        <v>104962776.94999993</v>
      </c>
      <c r="K222" s="380">
        <f>'[1]Report 4 '!K45</f>
        <v>131572023.68000002</v>
      </c>
      <c r="L222" s="380">
        <f>'[1]Report 4 '!L45</f>
        <v>178954917.22999972</v>
      </c>
      <c r="M222" s="380">
        <f>'[1]Report 4 '!M45</f>
        <v>105368200.96000001</v>
      </c>
      <c r="N222" s="380">
        <f>'[1]Report 4 '!N45</f>
        <v>70055064.380000025</v>
      </c>
      <c r="O222" s="380">
        <f>'[1]Report 4 '!O45</f>
        <v>50506384.160000004</v>
      </c>
      <c r="P222" s="380">
        <f>'[1]Report 4 '!P45</f>
        <v>3641483.09</v>
      </c>
      <c r="Q222" s="381">
        <f>'[1]Report 4 '!Q45</f>
        <v>873301780.96999955</v>
      </c>
      <c r="R222" s="382">
        <f>'[1]Report 4 '!R45</f>
        <v>0.99923405424177969</v>
      </c>
    </row>
    <row r="223" spans="1:18" ht="15" x14ac:dyDescent="0.25">
      <c r="A223" s="378" t="s">
        <v>1263</v>
      </c>
      <c r="B223" s="379" t="s">
        <v>1251</v>
      </c>
      <c r="C223" s="380">
        <f>'[1]Report 4 '!C46</f>
        <v>0</v>
      </c>
      <c r="D223" s="380">
        <f>'[1]Report 4 '!D46</f>
        <v>0</v>
      </c>
      <c r="E223" s="380">
        <f>'[1]Report 4 '!E46</f>
        <v>0</v>
      </c>
      <c r="F223" s="380">
        <f>'[1]Report 4 '!F46</f>
        <v>0</v>
      </c>
      <c r="G223" s="380">
        <f>'[1]Report 4 '!G46</f>
        <v>0</v>
      </c>
      <c r="H223" s="380">
        <f>'[1]Report 4 '!H46</f>
        <v>65709.570000000007</v>
      </c>
      <c r="I223" s="380">
        <f>'[1]Report 4 '!I46</f>
        <v>0</v>
      </c>
      <c r="J223" s="380">
        <f>'[1]Report 4 '!J46</f>
        <v>366852.77</v>
      </c>
      <c r="K223" s="380">
        <f>'[1]Report 4 '!K46</f>
        <v>163071.26999999999</v>
      </c>
      <c r="L223" s="380">
        <f>'[1]Report 4 '!L46</f>
        <v>0</v>
      </c>
      <c r="M223" s="380">
        <f>'[1]Report 4 '!M46</f>
        <v>0</v>
      </c>
      <c r="N223" s="380">
        <f>'[1]Report 4 '!N46</f>
        <v>0</v>
      </c>
      <c r="O223" s="380">
        <f>'[1]Report 4 '!O46</f>
        <v>0</v>
      </c>
      <c r="P223" s="380">
        <f>'[1]Report 4 '!P46</f>
        <v>0</v>
      </c>
      <c r="Q223" s="381">
        <f>'[1]Report 4 '!Q46</f>
        <v>595633.61</v>
      </c>
      <c r="R223" s="382">
        <f>'[1]Report 4 '!R46</f>
        <v>6.8152544736813385E-4</v>
      </c>
    </row>
    <row r="224" spans="1:18" ht="15" x14ac:dyDescent="0.25">
      <c r="A224" s="378" t="s">
        <v>1263</v>
      </c>
      <c r="B224" s="379" t="s">
        <v>1252</v>
      </c>
      <c r="C224" s="380">
        <f>'[1]Report 4 '!C47</f>
        <v>0</v>
      </c>
      <c r="D224" s="380">
        <f>'[1]Report 4 '!D47</f>
        <v>73780.92</v>
      </c>
      <c r="E224" s="380">
        <f>'[1]Report 4 '!E47</f>
        <v>0</v>
      </c>
      <c r="F224" s="380">
        <f>'[1]Report 4 '!F47</f>
        <v>0</v>
      </c>
      <c r="G224" s="380">
        <f>'[1]Report 4 '!G47</f>
        <v>0</v>
      </c>
      <c r="H224" s="380">
        <f>'[1]Report 4 '!H47</f>
        <v>0</v>
      </c>
      <c r="I224" s="380">
        <f>'[1]Report 4 '!I47</f>
        <v>0</v>
      </c>
      <c r="J224" s="380">
        <f>'[1]Report 4 '!J47</f>
        <v>0</v>
      </c>
      <c r="K224" s="380">
        <f>'[1]Report 4 '!K47</f>
        <v>0</v>
      </c>
      <c r="L224" s="380">
        <f>'[1]Report 4 '!L47</f>
        <v>0</v>
      </c>
      <c r="M224" s="380">
        <f>'[1]Report 4 '!M47</f>
        <v>0</v>
      </c>
      <c r="N224" s="380">
        <f>'[1]Report 4 '!N47</f>
        <v>0</v>
      </c>
      <c r="O224" s="380">
        <f>'[1]Report 4 '!O47</f>
        <v>0</v>
      </c>
      <c r="P224" s="380">
        <f>'[1]Report 4 '!P47</f>
        <v>0</v>
      </c>
      <c r="Q224" s="381">
        <f>'[1]Report 4 '!Q47</f>
        <v>73780.92</v>
      </c>
      <c r="R224" s="382">
        <f>'[1]Report 4 '!R47</f>
        <v>8.4420310852224232E-5</v>
      </c>
    </row>
    <row r="225" spans="1:18" ht="15" x14ac:dyDescent="0.25">
      <c r="A225" s="378" t="s">
        <v>1257</v>
      </c>
      <c r="B225" s="379" t="s">
        <v>1253</v>
      </c>
      <c r="C225" s="380">
        <f>'[1]Report 4 '!C48</f>
        <v>0</v>
      </c>
      <c r="D225" s="380">
        <f>'[1]Report 4 '!D48</f>
        <v>0</v>
      </c>
      <c r="E225" s="380">
        <f>'[1]Report 4 '!E48</f>
        <v>0</v>
      </c>
      <c r="F225" s="380">
        <f>'[1]Report 4 '!F48</f>
        <v>0</v>
      </c>
      <c r="G225" s="380">
        <f>'[1]Report 4 '!G48</f>
        <v>0</v>
      </c>
      <c r="H225" s="380">
        <f>'[1]Report 4 '!H48</f>
        <v>0</v>
      </c>
      <c r="I225" s="380">
        <f>'[1]Report 4 '!I48</f>
        <v>0</v>
      </c>
      <c r="J225" s="380">
        <f>'[1]Report 4 '!J48</f>
        <v>0</v>
      </c>
      <c r="K225" s="380">
        <f>'[1]Report 4 '!K48</f>
        <v>0</v>
      </c>
      <c r="L225" s="380">
        <f>'[1]Report 4 '!L48</f>
        <v>0</v>
      </c>
      <c r="M225" s="380">
        <f>'[1]Report 4 '!M48</f>
        <v>0</v>
      </c>
      <c r="N225" s="380">
        <f>'[1]Report 4 '!N48</f>
        <v>0</v>
      </c>
      <c r="O225" s="380">
        <f>'[1]Report 4 '!O48</f>
        <v>0</v>
      </c>
      <c r="P225" s="380">
        <f>'[1]Report 4 '!P48</f>
        <v>0</v>
      </c>
      <c r="Q225" s="381">
        <f>'[1]Report 4 '!Q48</f>
        <v>0</v>
      </c>
      <c r="R225" s="382">
        <f>'[1]Report 4 '!R48</f>
        <v>0</v>
      </c>
    </row>
    <row r="226" spans="1:18" ht="15.75" thickBot="1" x14ac:dyDescent="0.3">
      <c r="A226" s="378"/>
      <c r="B226" s="383" t="s">
        <v>1254</v>
      </c>
      <c r="C226" s="380">
        <f>'[1]Report 4 '!C49</f>
        <v>0</v>
      </c>
      <c r="D226" s="380">
        <f>'[1]Report 4 '!D49</f>
        <v>0</v>
      </c>
      <c r="E226" s="380">
        <f>'[1]Report 4 '!E49</f>
        <v>0</v>
      </c>
      <c r="F226" s="380">
        <f>'[1]Report 4 '!F49</f>
        <v>0</v>
      </c>
      <c r="G226" s="380">
        <f>'[1]Report 4 '!G49</f>
        <v>0</v>
      </c>
      <c r="H226" s="380">
        <f>'[1]Report 4 '!H49</f>
        <v>0</v>
      </c>
      <c r="I226" s="380">
        <f>'[1]Report 4 '!I49</f>
        <v>0</v>
      </c>
      <c r="J226" s="380">
        <f>'[1]Report 4 '!J49</f>
        <v>0</v>
      </c>
      <c r="K226" s="380">
        <f>'[1]Report 4 '!K49</f>
        <v>0</v>
      </c>
      <c r="L226" s="380">
        <f>'[1]Report 4 '!L49</f>
        <v>0</v>
      </c>
      <c r="M226" s="380">
        <f>'[1]Report 4 '!M49</f>
        <v>0</v>
      </c>
      <c r="N226" s="380">
        <f>'[1]Report 4 '!N49</f>
        <v>0</v>
      </c>
      <c r="O226" s="380">
        <f>'[1]Report 4 '!O49</f>
        <v>0</v>
      </c>
      <c r="P226" s="380">
        <f>'[1]Report 4 '!P49</f>
        <v>0</v>
      </c>
      <c r="Q226" s="381">
        <f>'[1]Report 4 '!Q49</f>
        <v>0</v>
      </c>
      <c r="R226" s="382">
        <f>'[1]Report 4 '!R49</f>
        <v>0</v>
      </c>
    </row>
    <row r="227" spans="1:18" ht="15" x14ac:dyDescent="0.25">
      <c r="A227" s="373" t="s">
        <v>1264</v>
      </c>
      <c r="B227" s="374" t="s">
        <v>1358</v>
      </c>
      <c r="C227" s="375">
        <f>'[1]Report 4 '!C50</f>
        <v>0</v>
      </c>
      <c r="D227" s="375">
        <f>'[1]Report 4 '!D50</f>
        <v>0</v>
      </c>
      <c r="E227" s="375">
        <f>'[1]Report 4 '!E50</f>
        <v>0</v>
      </c>
      <c r="F227" s="375">
        <f>'[1]Report 4 '!F50</f>
        <v>0</v>
      </c>
      <c r="G227" s="375">
        <f>'[1]Report 4 '!G50</f>
        <v>0</v>
      </c>
      <c r="H227" s="375">
        <f>'[1]Report 4 '!H50</f>
        <v>0</v>
      </c>
      <c r="I227" s="375">
        <f>'[1]Report 4 '!I50</f>
        <v>0</v>
      </c>
      <c r="J227" s="375">
        <f>'[1]Report 4 '!J50</f>
        <v>0</v>
      </c>
      <c r="K227" s="375">
        <f>'[1]Report 4 '!K50</f>
        <v>0</v>
      </c>
      <c r="L227" s="375">
        <f>'[1]Report 4 '!L50</f>
        <v>0</v>
      </c>
      <c r="M227" s="375">
        <f>'[1]Report 4 '!M50</f>
        <v>0</v>
      </c>
      <c r="N227" s="375">
        <f>'[1]Report 4 '!N50</f>
        <v>0</v>
      </c>
      <c r="O227" s="375">
        <f>'[1]Report 4 '!O50</f>
        <v>0</v>
      </c>
      <c r="P227" s="375">
        <f>'[1]Report 4 '!P50</f>
        <v>0</v>
      </c>
      <c r="Q227" s="376">
        <f>'[1]Report 4 '!Q50</f>
        <v>0</v>
      </c>
      <c r="R227" s="377">
        <f>'[1]Report 4 '!R50</f>
        <v>0</v>
      </c>
    </row>
    <row r="228" spans="1:18" ht="15" x14ac:dyDescent="0.25">
      <c r="A228" s="378" t="s">
        <v>1264</v>
      </c>
      <c r="B228" s="379" t="s">
        <v>1250</v>
      </c>
      <c r="C228" s="380">
        <f>'[1]Report 4 '!C51</f>
        <v>0</v>
      </c>
      <c r="D228" s="380">
        <f>'[1]Report 4 '!D51</f>
        <v>0</v>
      </c>
      <c r="E228" s="380">
        <f>'[1]Report 4 '!E51</f>
        <v>0</v>
      </c>
      <c r="F228" s="380">
        <f>'[1]Report 4 '!F51</f>
        <v>0</v>
      </c>
      <c r="G228" s="380">
        <f>'[1]Report 4 '!G51</f>
        <v>0</v>
      </c>
      <c r="H228" s="380">
        <f>'[1]Report 4 '!H51</f>
        <v>0</v>
      </c>
      <c r="I228" s="380">
        <f>'[1]Report 4 '!I51</f>
        <v>0</v>
      </c>
      <c r="J228" s="380">
        <f>'[1]Report 4 '!J51</f>
        <v>0</v>
      </c>
      <c r="K228" s="380">
        <f>'[1]Report 4 '!K51</f>
        <v>0</v>
      </c>
      <c r="L228" s="380">
        <f>'[1]Report 4 '!L51</f>
        <v>0</v>
      </c>
      <c r="M228" s="380">
        <f>'[1]Report 4 '!M51</f>
        <v>0</v>
      </c>
      <c r="N228" s="380">
        <f>'[1]Report 4 '!N51</f>
        <v>0</v>
      </c>
      <c r="O228" s="380">
        <f>'[1]Report 4 '!O51</f>
        <v>0</v>
      </c>
      <c r="P228" s="380">
        <f>'[1]Report 4 '!P51</f>
        <v>0</v>
      </c>
      <c r="Q228" s="381">
        <f>'[1]Report 4 '!Q51</f>
        <v>0</v>
      </c>
      <c r="R228" s="382">
        <f>'[1]Report 4 '!R51</f>
        <v>0</v>
      </c>
    </row>
    <row r="229" spans="1:18" ht="15" x14ac:dyDescent="0.25">
      <c r="A229" s="378" t="s">
        <v>1264</v>
      </c>
      <c r="B229" s="379" t="s">
        <v>1251</v>
      </c>
      <c r="C229" s="380">
        <f>'[1]Report 4 '!C52</f>
        <v>0</v>
      </c>
      <c r="D229" s="380">
        <f>'[1]Report 4 '!D52</f>
        <v>0</v>
      </c>
      <c r="E229" s="380">
        <f>'[1]Report 4 '!E52</f>
        <v>0</v>
      </c>
      <c r="F229" s="380">
        <f>'[1]Report 4 '!F52</f>
        <v>0</v>
      </c>
      <c r="G229" s="380">
        <f>'[1]Report 4 '!G52</f>
        <v>0</v>
      </c>
      <c r="H229" s="380">
        <f>'[1]Report 4 '!H52</f>
        <v>0</v>
      </c>
      <c r="I229" s="380">
        <f>'[1]Report 4 '!I52</f>
        <v>0</v>
      </c>
      <c r="J229" s="380">
        <f>'[1]Report 4 '!J52</f>
        <v>0</v>
      </c>
      <c r="K229" s="380">
        <f>'[1]Report 4 '!K52</f>
        <v>0</v>
      </c>
      <c r="L229" s="380">
        <f>'[1]Report 4 '!L52</f>
        <v>0</v>
      </c>
      <c r="M229" s="380">
        <f>'[1]Report 4 '!M52</f>
        <v>0</v>
      </c>
      <c r="N229" s="380">
        <f>'[1]Report 4 '!N52</f>
        <v>0</v>
      </c>
      <c r="O229" s="380">
        <f>'[1]Report 4 '!O52</f>
        <v>0</v>
      </c>
      <c r="P229" s="380">
        <f>'[1]Report 4 '!P52</f>
        <v>0</v>
      </c>
      <c r="Q229" s="381">
        <f>'[1]Report 4 '!Q52</f>
        <v>0</v>
      </c>
      <c r="R229" s="382">
        <f>'[1]Report 4 '!R52</f>
        <v>0</v>
      </c>
    </row>
    <row r="230" spans="1:18" ht="15" x14ac:dyDescent="0.25">
      <c r="A230" s="378" t="s">
        <v>1264</v>
      </c>
      <c r="B230" s="379" t="s">
        <v>1252</v>
      </c>
      <c r="C230" s="380">
        <f>'[1]Report 4 '!C53</f>
        <v>0</v>
      </c>
      <c r="D230" s="380">
        <f>'[1]Report 4 '!D53</f>
        <v>0</v>
      </c>
      <c r="E230" s="380">
        <f>'[1]Report 4 '!E53</f>
        <v>0</v>
      </c>
      <c r="F230" s="380">
        <f>'[1]Report 4 '!F53</f>
        <v>0</v>
      </c>
      <c r="G230" s="380">
        <f>'[1]Report 4 '!G53</f>
        <v>0</v>
      </c>
      <c r="H230" s="380">
        <f>'[1]Report 4 '!H53</f>
        <v>0</v>
      </c>
      <c r="I230" s="380">
        <f>'[1]Report 4 '!I53</f>
        <v>0</v>
      </c>
      <c r="J230" s="380">
        <f>'[1]Report 4 '!J53</f>
        <v>0</v>
      </c>
      <c r="K230" s="380">
        <f>'[1]Report 4 '!K53</f>
        <v>0</v>
      </c>
      <c r="L230" s="380">
        <f>'[1]Report 4 '!L53</f>
        <v>0</v>
      </c>
      <c r="M230" s="380">
        <f>'[1]Report 4 '!M53</f>
        <v>0</v>
      </c>
      <c r="N230" s="380">
        <f>'[1]Report 4 '!N53</f>
        <v>0</v>
      </c>
      <c r="O230" s="380">
        <f>'[1]Report 4 '!O53</f>
        <v>0</v>
      </c>
      <c r="P230" s="380">
        <f>'[1]Report 4 '!P53</f>
        <v>0</v>
      </c>
      <c r="Q230" s="381">
        <f>'[1]Report 4 '!Q53</f>
        <v>0</v>
      </c>
      <c r="R230" s="382">
        <f>'[1]Report 4 '!R53</f>
        <v>0</v>
      </c>
    </row>
    <row r="231" spans="1:18" ht="15" x14ac:dyDescent="0.25">
      <c r="A231" s="378" t="s">
        <v>1257</v>
      </c>
      <c r="B231" s="379" t="s">
        <v>1253</v>
      </c>
      <c r="C231" s="380">
        <f>'[1]Report 4 '!C54</f>
        <v>0</v>
      </c>
      <c r="D231" s="380">
        <f>'[1]Report 4 '!D54</f>
        <v>0</v>
      </c>
      <c r="E231" s="380">
        <f>'[1]Report 4 '!E54</f>
        <v>0</v>
      </c>
      <c r="F231" s="380">
        <f>'[1]Report 4 '!F54</f>
        <v>0</v>
      </c>
      <c r="G231" s="380">
        <f>'[1]Report 4 '!G54</f>
        <v>0</v>
      </c>
      <c r="H231" s="380">
        <f>'[1]Report 4 '!H54</f>
        <v>0</v>
      </c>
      <c r="I231" s="380">
        <f>'[1]Report 4 '!I54</f>
        <v>0</v>
      </c>
      <c r="J231" s="380">
        <f>'[1]Report 4 '!J54</f>
        <v>0</v>
      </c>
      <c r="K231" s="380">
        <f>'[1]Report 4 '!K54</f>
        <v>0</v>
      </c>
      <c r="L231" s="380">
        <f>'[1]Report 4 '!L54</f>
        <v>0</v>
      </c>
      <c r="M231" s="380">
        <f>'[1]Report 4 '!M54</f>
        <v>0</v>
      </c>
      <c r="N231" s="380">
        <f>'[1]Report 4 '!N54</f>
        <v>0</v>
      </c>
      <c r="O231" s="380">
        <f>'[1]Report 4 '!O54</f>
        <v>0</v>
      </c>
      <c r="P231" s="380">
        <f>'[1]Report 4 '!P54</f>
        <v>0</v>
      </c>
      <c r="Q231" s="381">
        <f>'[1]Report 4 '!Q54</f>
        <v>0</v>
      </c>
      <c r="R231" s="382">
        <f>'[1]Report 4 '!R54</f>
        <v>0</v>
      </c>
    </row>
    <row r="232" spans="1:18" ht="15.75" thickBot="1" x14ac:dyDescent="0.3">
      <c r="A232" s="378"/>
      <c r="B232" s="383" t="s">
        <v>1254</v>
      </c>
      <c r="C232" s="380">
        <f>'[1]Report 4 '!C55</f>
        <v>0</v>
      </c>
      <c r="D232" s="380">
        <f>'[1]Report 4 '!D55</f>
        <v>0</v>
      </c>
      <c r="E232" s="380">
        <f>'[1]Report 4 '!E55</f>
        <v>0</v>
      </c>
      <c r="F232" s="380">
        <f>'[1]Report 4 '!F55</f>
        <v>0</v>
      </c>
      <c r="G232" s="380">
        <f>'[1]Report 4 '!G55</f>
        <v>0</v>
      </c>
      <c r="H232" s="380">
        <f>'[1]Report 4 '!H55</f>
        <v>0</v>
      </c>
      <c r="I232" s="380">
        <f>'[1]Report 4 '!I55</f>
        <v>0</v>
      </c>
      <c r="J232" s="380">
        <f>'[1]Report 4 '!J55</f>
        <v>0</v>
      </c>
      <c r="K232" s="380">
        <f>'[1]Report 4 '!K55</f>
        <v>0</v>
      </c>
      <c r="L232" s="380">
        <f>'[1]Report 4 '!L55</f>
        <v>0</v>
      </c>
      <c r="M232" s="380">
        <f>'[1]Report 4 '!M55</f>
        <v>0</v>
      </c>
      <c r="N232" s="380">
        <f>'[1]Report 4 '!N55</f>
        <v>0</v>
      </c>
      <c r="O232" s="380">
        <f>'[1]Report 4 '!O55</f>
        <v>0</v>
      </c>
      <c r="P232" s="380">
        <f>'[1]Report 4 '!P55</f>
        <v>0</v>
      </c>
      <c r="Q232" s="381">
        <f>'[1]Report 4 '!Q55</f>
        <v>0</v>
      </c>
      <c r="R232" s="382">
        <f>'[1]Report 4 '!R55</f>
        <v>0</v>
      </c>
    </row>
    <row r="233" spans="1:18" ht="15" x14ac:dyDescent="0.25">
      <c r="A233" s="373" t="s">
        <v>1265</v>
      </c>
      <c r="B233" s="374" t="s">
        <v>1358</v>
      </c>
      <c r="C233" s="375">
        <f>'[1]Report 4 '!C56</f>
        <v>834391859.21999824</v>
      </c>
      <c r="D233" s="375">
        <f>'[1]Report 4 '!D56</f>
        <v>596070248.5000006</v>
      </c>
      <c r="E233" s="375">
        <f>'[1]Report 4 '!E56</f>
        <v>856625091.89999986</v>
      </c>
      <c r="F233" s="375">
        <f>'[1]Report 4 '!F56</f>
        <v>1126264235.6100001</v>
      </c>
      <c r="G233" s="375">
        <f>'[1]Report 4 '!G56</f>
        <v>1478267273.2400024</v>
      </c>
      <c r="H233" s="375">
        <f>'[1]Report 4 '!H56</f>
        <v>1840171247.4099994</v>
      </c>
      <c r="I233" s="375">
        <f>'[1]Report 4 '!I56</f>
        <v>1860849635.9200122</v>
      </c>
      <c r="J233" s="375">
        <f>'[1]Report 4 '!J56</f>
        <v>1861405717.26</v>
      </c>
      <c r="K233" s="375">
        <f>'[1]Report 4 '!K56</f>
        <v>2068649230.2300005</v>
      </c>
      <c r="L233" s="375">
        <f>'[1]Report 4 '!L56</f>
        <v>2144405372.7700086</v>
      </c>
      <c r="M233" s="375">
        <f>'[1]Report 4 '!M56</f>
        <v>1657505006.8299983</v>
      </c>
      <c r="N233" s="375">
        <f>'[1]Report 4 '!N56</f>
        <v>1114605789.829998</v>
      </c>
      <c r="O233" s="375">
        <f>'[1]Report 4 '!O56</f>
        <v>432350154.96000016</v>
      </c>
      <c r="P233" s="375">
        <f>'[1]Report 4 '!P56</f>
        <v>19456134.669999994</v>
      </c>
      <c r="Q233" s="376">
        <f>'[1]Report 4 '!Q56</f>
        <v>17891016998.350018</v>
      </c>
      <c r="R233" s="377">
        <f>'[1]Report 4 '!R56</f>
        <v>0.50516408497065646</v>
      </c>
    </row>
    <row r="234" spans="1:18" ht="15" x14ac:dyDescent="0.25">
      <c r="A234" s="378" t="s">
        <v>1265</v>
      </c>
      <c r="B234" s="379" t="s">
        <v>1250</v>
      </c>
      <c r="C234" s="380">
        <f>'[1]Report 4 '!C57</f>
        <v>834338891.8899982</v>
      </c>
      <c r="D234" s="380">
        <f>'[1]Report 4 '!D57</f>
        <v>595104520.43000054</v>
      </c>
      <c r="E234" s="380">
        <f>'[1]Report 4 '!E57</f>
        <v>856545729.30999982</v>
      </c>
      <c r="F234" s="380">
        <f>'[1]Report 4 '!F57</f>
        <v>1124040793.8300002</v>
      </c>
      <c r="G234" s="380">
        <f>'[1]Report 4 '!G57</f>
        <v>1476926158.7600026</v>
      </c>
      <c r="H234" s="380">
        <f>'[1]Report 4 '!H57</f>
        <v>1838966688.1999993</v>
      </c>
      <c r="I234" s="380">
        <f>'[1]Report 4 '!I57</f>
        <v>1859251832.9800122</v>
      </c>
      <c r="J234" s="380">
        <f>'[1]Report 4 '!J57</f>
        <v>1860101009.1500001</v>
      </c>
      <c r="K234" s="380">
        <f>'[1]Report 4 '!K57</f>
        <v>2067482558.7800004</v>
      </c>
      <c r="L234" s="380">
        <f>'[1]Report 4 '!L57</f>
        <v>2143564171.0500085</v>
      </c>
      <c r="M234" s="380">
        <f>'[1]Report 4 '!M57</f>
        <v>1656388623.5799983</v>
      </c>
      <c r="N234" s="380">
        <f>'[1]Report 4 '!N57</f>
        <v>1113090530.1599979</v>
      </c>
      <c r="O234" s="380">
        <f>'[1]Report 4 '!O57</f>
        <v>432350154.96000016</v>
      </c>
      <c r="P234" s="380">
        <f>'[1]Report 4 '!P57</f>
        <v>19456134.669999994</v>
      </c>
      <c r="Q234" s="381">
        <f>'[1]Report 4 '!Q57</f>
        <v>17877607797.750015</v>
      </c>
      <c r="R234" s="382">
        <f>'[1]Report 4 '!R57</f>
        <v>0.99925050651948744</v>
      </c>
    </row>
    <row r="235" spans="1:18" ht="15" x14ac:dyDescent="0.25">
      <c r="A235" s="378" t="s">
        <v>1265</v>
      </c>
      <c r="B235" s="379" t="s">
        <v>1251</v>
      </c>
      <c r="C235" s="380">
        <f>'[1]Report 4 '!C58</f>
        <v>52967.33</v>
      </c>
      <c r="D235" s="380">
        <f>'[1]Report 4 '!D58</f>
        <v>830483.99</v>
      </c>
      <c r="E235" s="380">
        <f>'[1]Report 4 '!E58</f>
        <v>79362.59</v>
      </c>
      <c r="F235" s="380">
        <f>'[1]Report 4 '!F58</f>
        <v>1523991.86</v>
      </c>
      <c r="G235" s="380">
        <f>'[1]Report 4 '!G58</f>
        <v>411033.37</v>
      </c>
      <c r="H235" s="380">
        <f>'[1]Report 4 '!H58</f>
        <v>1204559.21</v>
      </c>
      <c r="I235" s="380">
        <f>'[1]Report 4 '!I58</f>
        <v>1463001.81</v>
      </c>
      <c r="J235" s="380">
        <f>'[1]Report 4 '!J58</f>
        <v>1230877.57</v>
      </c>
      <c r="K235" s="380">
        <f>'[1]Report 4 '!K58</f>
        <v>345800.73</v>
      </c>
      <c r="L235" s="380">
        <f>'[1]Report 4 '!L58</f>
        <v>777851.33000000007</v>
      </c>
      <c r="M235" s="380">
        <f>'[1]Report 4 '!M58</f>
        <v>938329.78999999992</v>
      </c>
      <c r="N235" s="380">
        <f>'[1]Report 4 '!N58</f>
        <v>576525.23</v>
      </c>
      <c r="O235" s="380">
        <f>'[1]Report 4 '!O58</f>
        <v>0</v>
      </c>
      <c r="P235" s="380">
        <f>'[1]Report 4 '!P58</f>
        <v>0</v>
      </c>
      <c r="Q235" s="381">
        <f>'[1]Report 4 '!Q58</f>
        <v>9434784.8100000005</v>
      </c>
      <c r="R235" s="382">
        <f>'[1]Report 4 '!R58</f>
        <v>5.2734759633117081E-4</v>
      </c>
    </row>
    <row r="236" spans="1:18" ht="15" x14ac:dyDescent="0.25">
      <c r="A236" s="378" t="s">
        <v>1265</v>
      </c>
      <c r="B236" s="379" t="s">
        <v>1252</v>
      </c>
      <c r="C236" s="380">
        <f>'[1]Report 4 '!C59</f>
        <v>0</v>
      </c>
      <c r="D236" s="380">
        <f>'[1]Report 4 '!D59</f>
        <v>135244.07999999999</v>
      </c>
      <c r="E236" s="380">
        <f>'[1]Report 4 '!E59</f>
        <v>0</v>
      </c>
      <c r="F236" s="380">
        <f>'[1]Report 4 '!F59</f>
        <v>699449.92</v>
      </c>
      <c r="G236" s="380">
        <f>'[1]Report 4 '!G59</f>
        <v>930081.10999999987</v>
      </c>
      <c r="H236" s="380">
        <f>'[1]Report 4 '!H59</f>
        <v>0</v>
      </c>
      <c r="I236" s="380">
        <f>'[1]Report 4 '!I59</f>
        <v>134801.13</v>
      </c>
      <c r="J236" s="380">
        <f>'[1]Report 4 '!J59</f>
        <v>73830.539999999994</v>
      </c>
      <c r="K236" s="380">
        <f>'[1]Report 4 '!K59</f>
        <v>820870.72</v>
      </c>
      <c r="L236" s="380">
        <f>'[1]Report 4 '!L59</f>
        <v>63350.39</v>
      </c>
      <c r="M236" s="380">
        <f>'[1]Report 4 '!M59</f>
        <v>178053.46</v>
      </c>
      <c r="N236" s="380">
        <f>'[1]Report 4 '!N59</f>
        <v>938734.44</v>
      </c>
      <c r="O236" s="380">
        <f>'[1]Report 4 '!O59</f>
        <v>0</v>
      </c>
      <c r="P236" s="380">
        <f>'[1]Report 4 '!P59</f>
        <v>0</v>
      </c>
      <c r="Q236" s="381">
        <f>'[1]Report 4 '!Q59</f>
        <v>3974415.79</v>
      </c>
      <c r="R236" s="382">
        <f>'[1]Report 4 '!R59</f>
        <v>2.221458841812367E-4</v>
      </c>
    </row>
    <row r="237" spans="1:18" ht="15" x14ac:dyDescent="0.25">
      <c r="A237" s="378" t="s">
        <v>1257</v>
      </c>
      <c r="B237" s="379" t="s">
        <v>1253</v>
      </c>
      <c r="C237" s="380">
        <f>'[1]Report 4 '!C60</f>
        <v>0</v>
      </c>
      <c r="D237" s="380">
        <f>'[1]Report 4 '!D60</f>
        <v>0</v>
      </c>
      <c r="E237" s="380">
        <f>'[1]Report 4 '!E60</f>
        <v>0</v>
      </c>
      <c r="F237" s="380">
        <f>'[1]Report 4 '!F60</f>
        <v>0</v>
      </c>
      <c r="G237" s="380">
        <f>'[1]Report 4 '!G60</f>
        <v>0</v>
      </c>
      <c r="H237" s="380">
        <f>'[1]Report 4 '!H60</f>
        <v>0</v>
      </c>
      <c r="I237" s="380">
        <f>'[1]Report 4 '!I60</f>
        <v>0</v>
      </c>
      <c r="J237" s="380">
        <f>'[1]Report 4 '!J60</f>
        <v>0</v>
      </c>
      <c r="K237" s="380">
        <f>'[1]Report 4 '!K60</f>
        <v>0</v>
      </c>
      <c r="L237" s="380">
        <f>'[1]Report 4 '!L60</f>
        <v>0</v>
      </c>
      <c r="M237" s="380">
        <f>'[1]Report 4 '!M60</f>
        <v>0</v>
      </c>
      <c r="N237" s="380">
        <f>'[1]Report 4 '!N60</f>
        <v>0</v>
      </c>
      <c r="O237" s="380">
        <f>'[1]Report 4 '!O60</f>
        <v>0</v>
      </c>
      <c r="P237" s="380">
        <f>'[1]Report 4 '!P60</f>
        <v>0</v>
      </c>
      <c r="Q237" s="381">
        <f>'[1]Report 4 '!Q60</f>
        <v>0</v>
      </c>
      <c r="R237" s="382">
        <f>'[1]Report 4 '!R60</f>
        <v>0</v>
      </c>
    </row>
    <row r="238" spans="1:18" ht="15.75" thickBot="1" x14ac:dyDescent="0.3">
      <c r="A238" s="378"/>
      <c r="B238" s="383" t="s">
        <v>1254</v>
      </c>
      <c r="C238" s="380">
        <f>'[1]Report 4 '!C61</f>
        <v>0</v>
      </c>
      <c r="D238" s="380">
        <f>'[1]Report 4 '!D61</f>
        <v>0</v>
      </c>
      <c r="E238" s="380">
        <f>'[1]Report 4 '!E61</f>
        <v>0</v>
      </c>
      <c r="F238" s="380">
        <f>'[1]Report 4 '!F61</f>
        <v>0</v>
      </c>
      <c r="G238" s="380">
        <f>'[1]Report 4 '!G61</f>
        <v>0</v>
      </c>
      <c r="H238" s="380">
        <f>'[1]Report 4 '!H61</f>
        <v>0</v>
      </c>
      <c r="I238" s="380">
        <f>'[1]Report 4 '!I61</f>
        <v>0</v>
      </c>
      <c r="J238" s="380">
        <f>'[1]Report 4 '!J61</f>
        <v>0</v>
      </c>
      <c r="K238" s="380">
        <f>'[1]Report 4 '!K61</f>
        <v>0</v>
      </c>
      <c r="L238" s="380">
        <f>'[1]Report 4 '!L61</f>
        <v>0</v>
      </c>
      <c r="M238" s="380">
        <f>'[1]Report 4 '!M61</f>
        <v>0</v>
      </c>
      <c r="N238" s="380">
        <f>'[1]Report 4 '!N61</f>
        <v>0</v>
      </c>
      <c r="O238" s="380">
        <f>'[1]Report 4 '!O61</f>
        <v>0</v>
      </c>
      <c r="P238" s="380">
        <f>'[1]Report 4 '!P61</f>
        <v>0</v>
      </c>
      <c r="Q238" s="381">
        <f>'[1]Report 4 '!Q61</f>
        <v>0</v>
      </c>
      <c r="R238" s="382">
        <f>'[1]Report 4 '!R61</f>
        <v>0</v>
      </c>
    </row>
    <row r="239" spans="1:18" ht="15" x14ac:dyDescent="0.25">
      <c r="A239" s="373" t="s">
        <v>1266</v>
      </c>
      <c r="B239" s="374" t="s">
        <v>1358</v>
      </c>
      <c r="C239" s="375">
        <f>'[1]Report 4 '!C62</f>
        <v>2784357.4100000006</v>
      </c>
      <c r="D239" s="375">
        <f>'[1]Report 4 '!D62</f>
        <v>2197258.3099999996</v>
      </c>
      <c r="E239" s="375">
        <f>'[1]Report 4 '!E62</f>
        <v>1779734.4599999997</v>
      </c>
      <c r="F239" s="375">
        <f>'[1]Report 4 '!F62</f>
        <v>3052248.6499999994</v>
      </c>
      <c r="G239" s="375">
        <f>'[1]Report 4 '!G62</f>
        <v>3605651.5300000003</v>
      </c>
      <c r="H239" s="375">
        <f>'[1]Report 4 '!H62</f>
        <v>5114708.75</v>
      </c>
      <c r="I239" s="375">
        <f>'[1]Report 4 '!I62</f>
        <v>9910134.8300000001</v>
      </c>
      <c r="J239" s="375">
        <f>'[1]Report 4 '!J62</f>
        <v>13336303.539999999</v>
      </c>
      <c r="K239" s="375">
        <f>'[1]Report 4 '!K62</f>
        <v>22249003.869999994</v>
      </c>
      <c r="L239" s="375">
        <f>'[1]Report 4 '!L62</f>
        <v>19553063.789999992</v>
      </c>
      <c r="M239" s="375">
        <f>'[1]Report 4 '!M62</f>
        <v>9913132.9199999962</v>
      </c>
      <c r="N239" s="375">
        <f>'[1]Report 4 '!N62</f>
        <v>6044727.5499999989</v>
      </c>
      <c r="O239" s="375">
        <f>'[1]Report 4 '!O62</f>
        <v>2803562.8600000008</v>
      </c>
      <c r="P239" s="375">
        <f>'[1]Report 4 '!P62</f>
        <v>0</v>
      </c>
      <c r="Q239" s="376">
        <f>'[1]Report 4 '!Q62</f>
        <v>102343888.46999998</v>
      </c>
      <c r="R239" s="377">
        <f>'[1]Report 4 '!R62</f>
        <v>2.8897438740377078E-3</v>
      </c>
    </row>
    <row r="240" spans="1:18" ht="15" x14ac:dyDescent="0.25">
      <c r="A240" s="378" t="s">
        <v>1266</v>
      </c>
      <c r="B240" s="379" t="s">
        <v>1250</v>
      </c>
      <c r="C240" s="380">
        <f>'[1]Report 4 '!C63</f>
        <v>2784357.4100000006</v>
      </c>
      <c r="D240" s="380">
        <f>'[1]Report 4 '!D63</f>
        <v>2197258.3099999996</v>
      </c>
      <c r="E240" s="380">
        <f>'[1]Report 4 '!E63</f>
        <v>1779734.4599999997</v>
      </c>
      <c r="F240" s="380">
        <f>'[1]Report 4 '!F63</f>
        <v>3052248.6499999994</v>
      </c>
      <c r="G240" s="380">
        <f>'[1]Report 4 '!G63</f>
        <v>3605651.5300000003</v>
      </c>
      <c r="H240" s="380">
        <f>'[1]Report 4 '!H63</f>
        <v>5114708.75</v>
      </c>
      <c r="I240" s="380">
        <f>'[1]Report 4 '!I63</f>
        <v>9530982.5600000005</v>
      </c>
      <c r="J240" s="380">
        <f>'[1]Report 4 '!J63</f>
        <v>13336303.539999999</v>
      </c>
      <c r="K240" s="380">
        <f>'[1]Report 4 '!K63</f>
        <v>22249003.869999994</v>
      </c>
      <c r="L240" s="380">
        <f>'[1]Report 4 '!L63</f>
        <v>19553063.789999992</v>
      </c>
      <c r="M240" s="380">
        <f>'[1]Report 4 '!M63</f>
        <v>9913132.9199999962</v>
      </c>
      <c r="N240" s="380">
        <f>'[1]Report 4 '!N63</f>
        <v>6044727.5499999989</v>
      </c>
      <c r="O240" s="380">
        <f>'[1]Report 4 '!O63</f>
        <v>2803562.8600000008</v>
      </c>
      <c r="P240" s="380">
        <f>'[1]Report 4 '!P63</f>
        <v>0</v>
      </c>
      <c r="Q240" s="381">
        <f>'[1]Report 4 '!Q63</f>
        <v>101964736.19999999</v>
      </c>
      <c r="R240" s="382">
        <f>'[1]Report 4 '!R63</f>
        <v>0.99629531107652669</v>
      </c>
    </row>
    <row r="241" spans="1:18" ht="15" x14ac:dyDescent="0.25">
      <c r="A241" s="378" t="s">
        <v>1266</v>
      </c>
      <c r="B241" s="379" t="s">
        <v>1251</v>
      </c>
      <c r="C241" s="380">
        <f>'[1]Report 4 '!C64</f>
        <v>0</v>
      </c>
      <c r="D241" s="380">
        <f>'[1]Report 4 '!D64</f>
        <v>0</v>
      </c>
      <c r="E241" s="380">
        <f>'[1]Report 4 '!E64</f>
        <v>0</v>
      </c>
      <c r="F241" s="380">
        <f>'[1]Report 4 '!F64</f>
        <v>0</v>
      </c>
      <c r="G241" s="380">
        <f>'[1]Report 4 '!G64</f>
        <v>0</v>
      </c>
      <c r="H241" s="380">
        <f>'[1]Report 4 '!H64</f>
        <v>0</v>
      </c>
      <c r="I241" s="380">
        <f>'[1]Report 4 '!I64</f>
        <v>379152.27</v>
      </c>
      <c r="J241" s="380">
        <f>'[1]Report 4 '!J64</f>
        <v>0</v>
      </c>
      <c r="K241" s="380">
        <f>'[1]Report 4 '!K64</f>
        <v>0</v>
      </c>
      <c r="L241" s="380">
        <f>'[1]Report 4 '!L64</f>
        <v>0</v>
      </c>
      <c r="M241" s="380">
        <f>'[1]Report 4 '!M64</f>
        <v>0</v>
      </c>
      <c r="N241" s="380">
        <f>'[1]Report 4 '!N64</f>
        <v>0</v>
      </c>
      <c r="O241" s="380">
        <f>'[1]Report 4 '!O64</f>
        <v>0</v>
      </c>
      <c r="P241" s="380">
        <f>'[1]Report 4 '!P64</f>
        <v>0</v>
      </c>
      <c r="Q241" s="381">
        <f>'[1]Report 4 '!Q64</f>
        <v>379152.27</v>
      </c>
      <c r="R241" s="382">
        <f>'[1]Report 4 '!R64</f>
        <v>3.7046889234733419E-3</v>
      </c>
    </row>
    <row r="242" spans="1:18" ht="15" x14ac:dyDescent="0.25">
      <c r="A242" s="378" t="s">
        <v>1266</v>
      </c>
      <c r="B242" s="379" t="s">
        <v>1252</v>
      </c>
      <c r="C242" s="380">
        <f>'[1]Report 4 '!C65</f>
        <v>0</v>
      </c>
      <c r="D242" s="380">
        <f>'[1]Report 4 '!D65</f>
        <v>0</v>
      </c>
      <c r="E242" s="380">
        <f>'[1]Report 4 '!E65</f>
        <v>0</v>
      </c>
      <c r="F242" s="380">
        <f>'[1]Report 4 '!F65</f>
        <v>0</v>
      </c>
      <c r="G242" s="380">
        <f>'[1]Report 4 '!G65</f>
        <v>0</v>
      </c>
      <c r="H242" s="380">
        <f>'[1]Report 4 '!H65</f>
        <v>0</v>
      </c>
      <c r="I242" s="380">
        <f>'[1]Report 4 '!I65</f>
        <v>0</v>
      </c>
      <c r="J242" s="380">
        <f>'[1]Report 4 '!J65</f>
        <v>0</v>
      </c>
      <c r="K242" s="380">
        <f>'[1]Report 4 '!K65</f>
        <v>0</v>
      </c>
      <c r="L242" s="380">
        <f>'[1]Report 4 '!L65</f>
        <v>0</v>
      </c>
      <c r="M242" s="380">
        <f>'[1]Report 4 '!M65</f>
        <v>0</v>
      </c>
      <c r="N242" s="380">
        <f>'[1]Report 4 '!N65</f>
        <v>0</v>
      </c>
      <c r="O242" s="380">
        <f>'[1]Report 4 '!O65</f>
        <v>0</v>
      </c>
      <c r="P242" s="380">
        <f>'[1]Report 4 '!P65</f>
        <v>0</v>
      </c>
      <c r="Q242" s="381">
        <f>'[1]Report 4 '!Q65</f>
        <v>0</v>
      </c>
      <c r="R242" s="382">
        <f>'[1]Report 4 '!R65</f>
        <v>0</v>
      </c>
    </row>
    <row r="243" spans="1:18" ht="15" x14ac:dyDescent="0.25">
      <c r="A243" s="378" t="s">
        <v>1257</v>
      </c>
      <c r="B243" s="379" t="s">
        <v>1253</v>
      </c>
      <c r="C243" s="380">
        <f>'[1]Report 4 '!C66</f>
        <v>0</v>
      </c>
      <c r="D243" s="380">
        <f>'[1]Report 4 '!D66</f>
        <v>0</v>
      </c>
      <c r="E243" s="380">
        <f>'[1]Report 4 '!E66</f>
        <v>0</v>
      </c>
      <c r="F243" s="380">
        <f>'[1]Report 4 '!F66</f>
        <v>0</v>
      </c>
      <c r="G243" s="380">
        <f>'[1]Report 4 '!G66</f>
        <v>0</v>
      </c>
      <c r="H243" s="380">
        <f>'[1]Report 4 '!H66</f>
        <v>0</v>
      </c>
      <c r="I243" s="380">
        <f>'[1]Report 4 '!I66</f>
        <v>0</v>
      </c>
      <c r="J243" s="380">
        <f>'[1]Report 4 '!J66</f>
        <v>0</v>
      </c>
      <c r="K243" s="380">
        <f>'[1]Report 4 '!K66</f>
        <v>0</v>
      </c>
      <c r="L243" s="380">
        <f>'[1]Report 4 '!L66</f>
        <v>0</v>
      </c>
      <c r="M243" s="380">
        <f>'[1]Report 4 '!M66</f>
        <v>0</v>
      </c>
      <c r="N243" s="380">
        <f>'[1]Report 4 '!N66</f>
        <v>0</v>
      </c>
      <c r="O243" s="380">
        <f>'[1]Report 4 '!O66</f>
        <v>0</v>
      </c>
      <c r="P243" s="380">
        <f>'[1]Report 4 '!P66</f>
        <v>0</v>
      </c>
      <c r="Q243" s="381">
        <f>'[1]Report 4 '!Q66</f>
        <v>0</v>
      </c>
      <c r="R243" s="382">
        <f>'[1]Report 4 '!R66</f>
        <v>0</v>
      </c>
    </row>
    <row r="244" spans="1:18" ht="15.75" thickBot="1" x14ac:dyDescent="0.3">
      <c r="A244" s="378"/>
      <c r="B244" s="383" t="s">
        <v>1254</v>
      </c>
      <c r="C244" s="380">
        <f>'[1]Report 4 '!C67</f>
        <v>0</v>
      </c>
      <c r="D244" s="380">
        <f>'[1]Report 4 '!D67</f>
        <v>0</v>
      </c>
      <c r="E244" s="380">
        <f>'[1]Report 4 '!E67</f>
        <v>0</v>
      </c>
      <c r="F244" s="380">
        <f>'[1]Report 4 '!F67</f>
        <v>0</v>
      </c>
      <c r="G244" s="380">
        <f>'[1]Report 4 '!G67</f>
        <v>0</v>
      </c>
      <c r="H244" s="380">
        <f>'[1]Report 4 '!H67</f>
        <v>0</v>
      </c>
      <c r="I244" s="380">
        <f>'[1]Report 4 '!I67</f>
        <v>0</v>
      </c>
      <c r="J244" s="380">
        <f>'[1]Report 4 '!J67</f>
        <v>0</v>
      </c>
      <c r="K244" s="380">
        <f>'[1]Report 4 '!K67</f>
        <v>0</v>
      </c>
      <c r="L244" s="380">
        <f>'[1]Report 4 '!L67</f>
        <v>0</v>
      </c>
      <c r="M244" s="380">
        <f>'[1]Report 4 '!M67</f>
        <v>0</v>
      </c>
      <c r="N244" s="380">
        <f>'[1]Report 4 '!N67</f>
        <v>0</v>
      </c>
      <c r="O244" s="380">
        <f>'[1]Report 4 '!O67</f>
        <v>0</v>
      </c>
      <c r="P244" s="380">
        <f>'[1]Report 4 '!P67</f>
        <v>0</v>
      </c>
      <c r="Q244" s="381">
        <f>'[1]Report 4 '!Q67</f>
        <v>0</v>
      </c>
      <c r="R244" s="382">
        <f>'[1]Report 4 '!R67</f>
        <v>0</v>
      </c>
    </row>
    <row r="245" spans="1:18" ht="15" x14ac:dyDescent="0.25">
      <c r="A245" s="385" t="s">
        <v>1267</v>
      </c>
      <c r="B245" s="374" t="s">
        <v>1358</v>
      </c>
      <c r="C245" s="375">
        <f>'[1]Report 4 '!C68</f>
        <v>64171589.599999987</v>
      </c>
      <c r="D245" s="375">
        <f>'[1]Report 4 '!D68</f>
        <v>46073641.379999995</v>
      </c>
      <c r="E245" s="375">
        <f>'[1]Report 4 '!E68</f>
        <v>61082831.920000032</v>
      </c>
      <c r="F245" s="375">
        <f>'[1]Report 4 '!F68</f>
        <v>79880884.259999946</v>
      </c>
      <c r="G245" s="375">
        <f>'[1]Report 4 '!G68</f>
        <v>97032182.280000046</v>
      </c>
      <c r="H245" s="375">
        <f>'[1]Report 4 '!H68</f>
        <v>129152745.82000004</v>
      </c>
      <c r="I245" s="375">
        <f>'[1]Report 4 '!I68</f>
        <v>148450898.38999993</v>
      </c>
      <c r="J245" s="375">
        <f>'[1]Report 4 '!J68</f>
        <v>200436377.79999974</v>
      </c>
      <c r="K245" s="375">
        <f>'[1]Report 4 '!K68</f>
        <v>250016942.93000013</v>
      </c>
      <c r="L245" s="375">
        <f>'[1]Report 4 '!L68</f>
        <v>308853500.38999993</v>
      </c>
      <c r="M245" s="375">
        <f>'[1]Report 4 '!M68</f>
        <v>381826934.31000018</v>
      </c>
      <c r="N245" s="375">
        <f>'[1]Report 4 '!N68</f>
        <v>471880045.79999948</v>
      </c>
      <c r="O245" s="375">
        <f>'[1]Report 4 '!O68</f>
        <v>554196918.38000047</v>
      </c>
      <c r="P245" s="375">
        <f>'[1]Report 4 '!P68</f>
        <v>38656776.890000008</v>
      </c>
      <c r="Q245" s="376">
        <f>'[1]Report 4 '!Q68</f>
        <v>2831712270.1499996</v>
      </c>
      <c r="R245" s="377">
        <f>'[1]Report 4 '!R68</f>
        <v>7.9955171803952202E-2</v>
      </c>
    </row>
    <row r="246" spans="1:18" ht="15" x14ac:dyDescent="0.25">
      <c r="A246" s="378" t="s">
        <v>1267</v>
      </c>
      <c r="B246" s="379" t="s">
        <v>1250</v>
      </c>
      <c r="C246" s="380">
        <f>'[1]Report 4 '!C69</f>
        <v>64092408.019999988</v>
      </c>
      <c r="D246" s="380">
        <f>'[1]Report 4 '!D69</f>
        <v>46073641.379999995</v>
      </c>
      <c r="E246" s="380">
        <f>'[1]Report 4 '!E69</f>
        <v>61001892.450000033</v>
      </c>
      <c r="F246" s="380">
        <f>'[1]Report 4 '!F69</f>
        <v>79880884.259999946</v>
      </c>
      <c r="G246" s="380">
        <f>'[1]Report 4 '!G69</f>
        <v>96853826.680000052</v>
      </c>
      <c r="H246" s="380">
        <f>'[1]Report 4 '!H69</f>
        <v>129152745.82000004</v>
      </c>
      <c r="I246" s="380">
        <f>'[1]Report 4 '!I69</f>
        <v>148450898.38999993</v>
      </c>
      <c r="J246" s="380">
        <f>'[1]Report 4 '!J69</f>
        <v>200436377.79999974</v>
      </c>
      <c r="K246" s="380">
        <f>'[1]Report 4 '!K69</f>
        <v>249862450.40000013</v>
      </c>
      <c r="L246" s="380">
        <f>'[1]Report 4 '!L69</f>
        <v>307830855.5399999</v>
      </c>
      <c r="M246" s="380">
        <f>'[1]Report 4 '!M69</f>
        <v>380949834.76000017</v>
      </c>
      <c r="N246" s="380">
        <f>'[1]Report 4 '!N69</f>
        <v>471537260.35999948</v>
      </c>
      <c r="O246" s="380">
        <f>'[1]Report 4 '!O69</f>
        <v>553126142.97000039</v>
      </c>
      <c r="P246" s="380">
        <f>'[1]Report 4 '!P69</f>
        <v>38656776.890000008</v>
      </c>
      <c r="Q246" s="381">
        <f>'[1]Report 4 '!Q69</f>
        <v>2827905995.7199998</v>
      </c>
      <c r="R246" s="382">
        <f>'[1]Report 4 '!R69</f>
        <v>0.99865583997706153</v>
      </c>
    </row>
    <row r="247" spans="1:18" ht="15" x14ac:dyDescent="0.25">
      <c r="A247" s="378" t="s">
        <v>1267</v>
      </c>
      <c r="B247" s="379" t="s">
        <v>1251</v>
      </c>
      <c r="C247" s="380">
        <f>'[1]Report 4 '!C70</f>
        <v>0</v>
      </c>
      <c r="D247" s="380">
        <f>'[1]Report 4 '!D70</f>
        <v>0</v>
      </c>
      <c r="E247" s="380">
        <f>'[1]Report 4 '!E70</f>
        <v>80939.47</v>
      </c>
      <c r="F247" s="380">
        <f>'[1]Report 4 '!F70</f>
        <v>0</v>
      </c>
      <c r="G247" s="380">
        <f>'[1]Report 4 '!G70</f>
        <v>0</v>
      </c>
      <c r="H247" s="380">
        <f>'[1]Report 4 '!H70</f>
        <v>0</v>
      </c>
      <c r="I247" s="380">
        <f>'[1]Report 4 '!I70</f>
        <v>0</v>
      </c>
      <c r="J247" s="380">
        <f>'[1]Report 4 '!J70</f>
        <v>0</v>
      </c>
      <c r="K247" s="380">
        <f>'[1]Report 4 '!K70</f>
        <v>154492.53</v>
      </c>
      <c r="L247" s="380">
        <f>'[1]Report 4 '!L70</f>
        <v>1022644.8500000001</v>
      </c>
      <c r="M247" s="380">
        <f>'[1]Report 4 '!M70</f>
        <v>692282.25</v>
      </c>
      <c r="N247" s="380">
        <f>'[1]Report 4 '!N70</f>
        <v>342785.44</v>
      </c>
      <c r="O247" s="380">
        <f>'[1]Report 4 '!O70</f>
        <v>673341.84000000008</v>
      </c>
      <c r="P247" s="380">
        <f>'[1]Report 4 '!P70</f>
        <v>0</v>
      </c>
      <c r="Q247" s="381">
        <f>'[1]Report 4 '!Q70</f>
        <v>2966486.38</v>
      </c>
      <c r="R247" s="382">
        <f>'[1]Report 4 '!R70</f>
        <v>1.0475945636393563E-3</v>
      </c>
    </row>
    <row r="248" spans="1:18" ht="15" x14ac:dyDescent="0.25">
      <c r="A248" s="378" t="s">
        <v>1267</v>
      </c>
      <c r="B248" s="379" t="s">
        <v>1252</v>
      </c>
      <c r="C248" s="380">
        <f>'[1]Report 4 '!C71</f>
        <v>0</v>
      </c>
      <c r="D248" s="380">
        <f>'[1]Report 4 '!D71</f>
        <v>0</v>
      </c>
      <c r="E248" s="380">
        <f>'[1]Report 4 '!E71</f>
        <v>0</v>
      </c>
      <c r="F248" s="380">
        <f>'[1]Report 4 '!F71</f>
        <v>0</v>
      </c>
      <c r="G248" s="380">
        <f>'[1]Report 4 '!G71</f>
        <v>178355.6</v>
      </c>
      <c r="H248" s="380">
        <f>'[1]Report 4 '!H71</f>
        <v>0</v>
      </c>
      <c r="I248" s="380">
        <f>'[1]Report 4 '!I71</f>
        <v>0</v>
      </c>
      <c r="J248" s="380">
        <f>'[1]Report 4 '!J71</f>
        <v>0</v>
      </c>
      <c r="K248" s="380">
        <f>'[1]Report 4 '!K71</f>
        <v>0</v>
      </c>
      <c r="L248" s="380">
        <f>'[1]Report 4 '!L71</f>
        <v>0</v>
      </c>
      <c r="M248" s="380">
        <f>'[1]Report 4 '!M71</f>
        <v>184817.3</v>
      </c>
      <c r="N248" s="380">
        <f>'[1]Report 4 '!N71</f>
        <v>0</v>
      </c>
      <c r="O248" s="380">
        <f>'[1]Report 4 '!O71</f>
        <v>181853.32</v>
      </c>
      <c r="P248" s="380">
        <f>'[1]Report 4 '!P71</f>
        <v>0</v>
      </c>
      <c r="Q248" s="381">
        <f>'[1]Report 4 '!Q71</f>
        <v>545026.22</v>
      </c>
      <c r="R248" s="382">
        <f>'[1]Report 4 '!R71</f>
        <v>1.9247231639503019E-4</v>
      </c>
    </row>
    <row r="249" spans="1:18" ht="15" x14ac:dyDescent="0.25">
      <c r="A249" s="378" t="s">
        <v>1257</v>
      </c>
      <c r="B249" s="379" t="s">
        <v>1253</v>
      </c>
      <c r="C249" s="380">
        <f>'[1]Report 4 '!C72</f>
        <v>79181.58</v>
      </c>
      <c r="D249" s="380">
        <f>'[1]Report 4 '!D72</f>
        <v>0</v>
      </c>
      <c r="E249" s="380">
        <f>'[1]Report 4 '!E72</f>
        <v>0</v>
      </c>
      <c r="F249" s="380">
        <f>'[1]Report 4 '!F72</f>
        <v>0</v>
      </c>
      <c r="G249" s="380">
        <f>'[1]Report 4 '!G72</f>
        <v>0</v>
      </c>
      <c r="H249" s="380">
        <f>'[1]Report 4 '!H72</f>
        <v>0</v>
      </c>
      <c r="I249" s="380">
        <f>'[1]Report 4 '!I72</f>
        <v>0</v>
      </c>
      <c r="J249" s="380">
        <f>'[1]Report 4 '!J72</f>
        <v>0</v>
      </c>
      <c r="K249" s="380">
        <f>'[1]Report 4 '!K72</f>
        <v>0</v>
      </c>
      <c r="L249" s="380">
        <f>'[1]Report 4 '!L72</f>
        <v>0</v>
      </c>
      <c r="M249" s="380">
        <f>'[1]Report 4 '!M72</f>
        <v>0</v>
      </c>
      <c r="N249" s="380">
        <f>'[1]Report 4 '!N72</f>
        <v>0</v>
      </c>
      <c r="O249" s="380">
        <f>'[1]Report 4 '!O72</f>
        <v>215580.25</v>
      </c>
      <c r="P249" s="380">
        <f>'[1]Report 4 '!P72</f>
        <v>0</v>
      </c>
      <c r="Q249" s="381">
        <f>'[1]Report 4 '!Q72</f>
        <v>294761.83</v>
      </c>
      <c r="R249" s="382">
        <f>'[1]Report 4 '!R72</f>
        <v>6.0847927142406579E-5</v>
      </c>
    </row>
    <row r="250" spans="1:18" ht="15.75" thickBot="1" x14ac:dyDescent="0.3">
      <c r="A250" s="378"/>
      <c r="B250" s="383" t="s">
        <v>1254</v>
      </c>
      <c r="C250" s="380">
        <f>'[1]Report 4 '!C73</f>
        <v>0</v>
      </c>
      <c r="D250" s="380">
        <f>'[1]Report 4 '!D73</f>
        <v>0</v>
      </c>
      <c r="E250" s="380">
        <f>'[1]Report 4 '!E73</f>
        <v>0</v>
      </c>
      <c r="F250" s="380">
        <f>'[1]Report 4 '!F73</f>
        <v>0</v>
      </c>
      <c r="G250" s="380">
        <f>'[1]Report 4 '!G73</f>
        <v>0</v>
      </c>
      <c r="H250" s="380">
        <f>'[1]Report 4 '!H73</f>
        <v>0</v>
      </c>
      <c r="I250" s="380">
        <f>'[1]Report 4 '!I73</f>
        <v>0</v>
      </c>
      <c r="J250" s="380">
        <f>'[1]Report 4 '!J73</f>
        <v>0</v>
      </c>
      <c r="K250" s="380">
        <f>'[1]Report 4 '!K73</f>
        <v>0</v>
      </c>
      <c r="L250" s="380">
        <f>'[1]Report 4 '!L73</f>
        <v>0</v>
      </c>
      <c r="M250" s="380">
        <f>'[1]Report 4 '!M73</f>
        <v>0</v>
      </c>
      <c r="N250" s="380">
        <f>'[1]Report 4 '!N73</f>
        <v>0</v>
      </c>
      <c r="O250" s="380">
        <f>'[1]Report 4 '!O73</f>
        <v>0</v>
      </c>
      <c r="P250" s="380">
        <f>'[1]Report 4 '!P73</f>
        <v>0</v>
      </c>
      <c r="Q250" s="381">
        <f>'[1]Report 4 '!Q73</f>
        <v>0</v>
      </c>
      <c r="R250" s="382">
        <f>'[1]Report 4 '!R73</f>
        <v>0</v>
      </c>
    </row>
    <row r="251" spans="1:18" ht="15" x14ac:dyDescent="0.25">
      <c r="A251" s="373" t="s">
        <v>1268</v>
      </c>
      <c r="B251" s="374" t="s">
        <v>1358</v>
      </c>
      <c r="C251" s="375">
        <f>'[1]Report 4 '!C74</f>
        <v>18909774.189999986</v>
      </c>
      <c r="D251" s="375">
        <f>'[1]Report 4 '!D74</f>
        <v>12845758.670000002</v>
      </c>
      <c r="E251" s="375">
        <f>'[1]Report 4 '!E74</f>
        <v>18182394.399999995</v>
      </c>
      <c r="F251" s="375">
        <f>'[1]Report 4 '!F74</f>
        <v>24787622.370000001</v>
      </c>
      <c r="G251" s="375">
        <f>'[1]Report 4 '!G74</f>
        <v>33980738.700000003</v>
      </c>
      <c r="H251" s="375">
        <f>'[1]Report 4 '!H74</f>
        <v>51399661.110000022</v>
      </c>
      <c r="I251" s="375">
        <f>'[1]Report 4 '!I74</f>
        <v>69241286.769999981</v>
      </c>
      <c r="J251" s="375">
        <f>'[1]Report 4 '!J74</f>
        <v>127571644.30000007</v>
      </c>
      <c r="K251" s="375">
        <f>'[1]Report 4 '!K74</f>
        <v>148625938.83999994</v>
      </c>
      <c r="L251" s="375">
        <f>'[1]Report 4 '!L74</f>
        <v>228813471.89000016</v>
      </c>
      <c r="M251" s="375">
        <f>'[1]Report 4 '!M74</f>
        <v>152634196.61000007</v>
      </c>
      <c r="N251" s="375">
        <f>'[1]Report 4 '!N74</f>
        <v>71832525.389999956</v>
      </c>
      <c r="O251" s="375">
        <f>'[1]Report 4 '!O74</f>
        <v>44076609.630000032</v>
      </c>
      <c r="P251" s="375">
        <f>'[1]Report 4 '!P74</f>
        <v>1272745.1300000001</v>
      </c>
      <c r="Q251" s="376">
        <f>'[1]Report 4 '!Q74</f>
        <v>1004174368.0000004</v>
      </c>
      <c r="R251" s="377">
        <f>'[1]Report 4 '!R74</f>
        <v>2.8353493029965274E-2</v>
      </c>
    </row>
    <row r="252" spans="1:18" ht="15" x14ac:dyDescent="0.25">
      <c r="A252" s="378" t="s">
        <v>1268</v>
      </c>
      <c r="B252" s="379" t="s">
        <v>1250</v>
      </c>
      <c r="C252" s="380">
        <f>'[1]Report 4 '!C75</f>
        <v>18824775.319999985</v>
      </c>
      <c r="D252" s="380">
        <f>'[1]Report 4 '!D75</f>
        <v>12845758.670000002</v>
      </c>
      <c r="E252" s="380">
        <f>'[1]Report 4 '!E75</f>
        <v>18182394.399999995</v>
      </c>
      <c r="F252" s="380">
        <f>'[1]Report 4 '!F75</f>
        <v>24707002.310000002</v>
      </c>
      <c r="G252" s="380">
        <f>'[1]Report 4 '!G75</f>
        <v>33911611.43</v>
      </c>
      <c r="H252" s="380">
        <f>'[1]Report 4 '!H75</f>
        <v>51399661.110000022</v>
      </c>
      <c r="I252" s="380">
        <f>'[1]Report 4 '!I75</f>
        <v>69241286.769999981</v>
      </c>
      <c r="J252" s="380">
        <f>'[1]Report 4 '!J75</f>
        <v>127324269.05000007</v>
      </c>
      <c r="K252" s="380">
        <f>'[1]Report 4 '!K75</f>
        <v>147586236.13999996</v>
      </c>
      <c r="L252" s="380">
        <f>'[1]Report 4 '!L75</f>
        <v>228393259.01000017</v>
      </c>
      <c r="M252" s="380">
        <f>'[1]Report 4 '!M75</f>
        <v>152243217.01000008</v>
      </c>
      <c r="N252" s="380">
        <f>'[1]Report 4 '!N75</f>
        <v>71684529.229999959</v>
      </c>
      <c r="O252" s="380">
        <f>'[1]Report 4 '!O75</f>
        <v>43731314.080000035</v>
      </c>
      <c r="P252" s="380">
        <f>'[1]Report 4 '!P75</f>
        <v>1272745.1300000001</v>
      </c>
      <c r="Q252" s="381">
        <f>'[1]Report 4 '!Q75</f>
        <v>1001348059.6600003</v>
      </c>
      <c r="R252" s="382">
        <f>'[1]Report 4 '!R75</f>
        <v>0.99718544066641623</v>
      </c>
    </row>
    <row r="253" spans="1:18" ht="15" x14ac:dyDescent="0.25">
      <c r="A253" s="378" t="s">
        <v>1268</v>
      </c>
      <c r="B253" s="379" t="s">
        <v>1251</v>
      </c>
      <c r="C253" s="380">
        <f>'[1]Report 4 '!C76</f>
        <v>0</v>
      </c>
      <c r="D253" s="380">
        <f>'[1]Report 4 '!D76</f>
        <v>0</v>
      </c>
      <c r="E253" s="380">
        <f>'[1]Report 4 '!E76</f>
        <v>0</v>
      </c>
      <c r="F253" s="380">
        <f>'[1]Report 4 '!F76</f>
        <v>80620.06</v>
      </c>
      <c r="G253" s="380">
        <f>'[1]Report 4 '!G76</f>
        <v>69127.27</v>
      </c>
      <c r="H253" s="380">
        <f>'[1]Report 4 '!H76</f>
        <v>0</v>
      </c>
      <c r="I253" s="380">
        <f>'[1]Report 4 '!I76</f>
        <v>0</v>
      </c>
      <c r="J253" s="380">
        <f>'[1]Report 4 '!J76</f>
        <v>100511.25</v>
      </c>
      <c r="K253" s="380">
        <f>'[1]Report 4 '!K76</f>
        <v>797087.72</v>
      </c>
      <c r="L253" s="380">
        <f>'[1]Report 4 '!L76</f>
        <v>420212.88</v>
      </c>
      <c r="M253" s="380">
        <f>'[1]Report 4 '!M76</f>
        <v>390979.6</v>
      </c>
      <c r="N253" s="380">
        <f>'[1]Report 4 '!N76</f>
        <v>147996.16</v>
      </c>
      <c r="O253" s="380">
        <f>'[1]Report 4 '!O76</f>
        <v>0</v>
      </c>
      <c r="P253" s="380">
        <f>'[1]Report 4 '!P76</f>
        <v>0</v>
      </c>
      <c r="Q253" s="381">
        <f>'[1]Report 4 '!Q76</f>
        <v>2006534.9400000002</v>
      </c>
      <c r="R253" s="382">
        <f>'[1]Report 4 '!R76</f>
        <v>1.9981937439773403E-3</v>
      </c>
    </row>
    <row r="254" spans="1:18" ht="15" x14ac:dyDescent="0.25">
      <c r="A254" s="378" t="s">
        <v>1268</v>
      </c>
      <c r="B254" s="379" t="s">
        <v>1252</v>
      </c>
      <c r="C254" s="380">
        <f>'[1]Report 4 '!C77</f>
        <v>84998.87</v>
      </c>
      <c r="D254" s="380">
        <f>'[1]Report 4 '!D77</f>
        <v>0</v>
      </c>
      <c r="E254" s="380">
        <f>'[1]Report 4 '!E77</f>
        <v>0</v>
      </c>
      <c r="F254" s="380">
        <f>'[1]Report 4 '!F77</f>
        <v>0</v>
      </c>
      <c r="G254" s="380">
        <f>'[1]Report 4 '!G77</f>
        <v>0</v>
      </c>
      <c r="H254" s="380">
        <f>'[1]Report 4 '!H77</f>
        <v>0</v>
      </c>
      <c r="I254" s="380">
        <f>'[1]Report 4 '!I77</f>
        <v>0</v>
      </c>
      <c r="J254" s="380">
        <f>'[1]Report 4 '!J77</f>
        <v>146864</v>
      </c>
      <c r="K254" s="380">
        <f>'[1]Report 4 '!K77</f>
        <v>242614.98</v>
      </c>
      <c r="L254" s="380">
        <f>'[1]Report 4 '!L77</f>
        <v>0</v>
      </c>
      <c r="M254" s="380">
        <f>'[1]Report 4 '!M77</f>
        <v>0</v>
      </c>
      <c r="N254" s="380">
        <f>'[1]Report 4 '!N77</f>
        <v>0</v>
      </c>
      <c r="O254" s="380">
        <f>'[1]Report 4 '!O77</f>
        <v>345295.55</v>
      </c>
      <c r="P254" s="380">
        <f>'[1]Report 4 '!P77</f>
        <v>0</v>
      </c>
      <c r="Q254" s="381">
        <f>'[1]Report 4 '!Q77</f>
        <v>819773.39999999991</v>
      </c>
      <c r="R254" s="382">
        <f>'[1]Report 4 '!R77</f>
        <v>8.1636558960644537E-4</v>
      </c>
    </row>
    <row r="255" spans="1:18" ht="15" x14ac:dyDescent="0.25">
      <c r="A255" s="378" t="s">
        <v>1257</v>
      </c>
      <c r="B255" s="379" t="s">
        <v>1253</v>
      </c>
      <c r="C255" s="380">
        <f>'[1]Report 4 '!C78</f>
        <v>0</v>
      </c>
      <c r="D255" s="380">
        <f>'[1]Report 4 '!D78</f>
        <v>0</v>
      </c>
      <c r="E255" s="380">
        <f>'[1]Report 4 '!E78</f>
        <v>0</v>
      </c>
      <c r="F255" s="380">
        <f>'[1]Report 4 '!F78</f>
        <v>0</v>
      </c>
      <c r="G255" s="380">
        <f>'[1]Report 4 '!G78</f>
        <v>0</v>
      </c>
      <c r="H255" s="380">
        <f>'[1]Report 4 '!H78</f>
        <v>0</v>
      </c>
      <c r="I255" s="380">
        <f>'[1]Report 4 '!I78</f>
        <v>0</v>
      </c>
      <c r="J255" s="380">
        <f>'[1]Report 4 '!J78</f>
        <v>0</v>
      </c>
      <c r="K255" s="380">
        <f>'[1]Report 4 '!K78</f>
        <v>0</v>
      </c>
      <c r="L255" s="380">
        <f>'[1]Report 4 '!L78</f>
        <v>0</v>
      </c>
      <c r="M255" s="380">
        <f>'[1]Report 4 '!M78</f>
        <v>0</v>
      </c>
      <c r="N255" s="380">
        <f>'[1]Report 4 '!N78</f>
        <v>0</v>
      </c>
      <c r="O255" s="380">
        <f>'[1]Report 4 '!O78</f>
        <v>0</v>
      </c>
      <c r="P255" s="380">
        <f>'[1]Report 4 '!P78</f>
        <v>0</v>
      </c>
      <c r="Q255" s="381">
        <f>'[1]Report 4 '!Q78</f>
        <v>0</v>
      </c>
      <c r="R255" s="382">
        <f>'[1]Report 4 '!R78</f>
        <v>0</v>
      </c>
    </row>
    <row r="256" spans="1:18" ht="15.75" thickBot="1" x14ac:dyDescent="0.3">
      <c r="A256" s="378"/>
      <c r="B256" s="383" t="s">
        <v>1254</v>
      </c>
      <c r="C256" s="380">
        <f>'[1]Report 4 '!C79</f>
        <v>0</v>
      </c>
      <c r="D256" s="380">
        <f>'[1]Report 4 '!D79</f>
        <v>0</v>
      </c>
      <c r="E256" s="380">
        <f>'[1]Report 4 '!E79</f>
        <v>0</v>
      </c>
      <c r="F256" s="380">
        <f>'[1]Report 4 '!F79</f>
        <v>0</v>
      </c>
      <c r="G256" s="380">
        <f>'[1]Report 4 '!G79</f>
        <v>0</v>
      </c>
      <c r="H256" s="380">
        <f>'[1]Report 4 '!H79</f>
        <v>0</v>
      </c>
      <c r="I256" s="380">
        <f>'[1]Report 4 '!I79</f>
        <v>0</v>
      </c>
      <c r="J256" s="380">
        <f>'[1]Report 4 '!J79</f>
        <v>0</v>
      </c>
      <c r="K256" s="380">
        <f>'[1]Report 4 '!K79</f>
        <v>0</v>
      </c>
      <c r="L256" s="380">
        <f>'[1]Report 4 '!L79</f>
        <v>0</v>
      </c>
      <c r="M256" s="380">
        <f>'[1]Report 4 '!M79</f>
        <v>0</v>
      </c>
      <c r="N256" s="380">
        <f>'[1]Report 4 '!N79</f>
        <v>0</v>
      </c>
      <c r="O256" s="380">
        <f>'[1]Report 4 '!O79</f>
        <v>0</v>
      </c>
      <c r="P256" s="380">
        <f>'[1]Report 4 '!P79</f>
        <v>0</v>
      </c>
      <c r="Q256" s="381">
        <f>'[1]Report 4 '!Q79</f>
        <v>0</v>
      </c>
      <c r="R256" s="382">
        <f>'[1]Report 4 '!R79</f>
        <v>0</v>
      </c>
    </row>
    <row r="257" spans="1:18" ht="15" x14ac:dyDescent="0.25">
      <c r="A257" s="373" t="s">
        <v>1269</v>
      </c>
      <c r="B257" s="374" t="s">
        <v>1358</v>
      </c>
      <c r="C257" s="375">
        <f>'[1]Report 4 '!C80</f>
        <v>2008261.26</v>
      </c>
      <c r="D257" s="375">
        <f>'[1]Report 4 '!D80</f>
        <v>1502566.76</v>
      </c>
      <c r="E257" s="375">
        <f>'[1]Report 4 '!E80</f>
        <v>2777271.7600000002</v>
      </c>
      <c r="F257" s="375">
        <f>'[1]Report 4 '!F80</f>
        <v>2682516.0799999996</v>
      </c>
      <c r="G257" s="375">
        <f>'[1]Report 4 '!G80</f>
        <v>2620089.7400000002</v>
      </c>
      <c r="H257" s="375">
        <f>'[1]Report 4 '!H80</f>
        <v>5663015.0099999998</v>
      </c>
      <c r="I257" s="375">
        <f>'[1]Report 4 '!I80</f>
        <v>7137071.0499999989</v>
      </c>
      <c r="J257" s="375">
        <f>'[1]Report 4 '!J80</f>
        <v>7530781.4200000009</v>
      </c>
      <c r="K257" s="375">
        <f>'[1]Report 4 '!K80</f>
        <v>11726790.720000001</v>
      </c>
      <c r="L257" s="375">
        <f>'[1]Report 4 '!L80</f>
        <v>7875497.6999999983</v>
      </c>
      <c r="M257" s="375">
        <f>'[1]Report 4 '!M80</f>
        <v>4933242.7699999996</v>
      </c>
      <c r="N257" s="375">
        <f>'[1]Report 4 '!N80</f>
        <v>3545566</v>
      </c>
      <c r="O257" s="375">
        <f>'[1]Report 4 '!O80</f>
        <v>2323908.3499999996</v>
      </c>
      <c r="P257" s="375">
        <f>'[1]Report 4 '!P80</f>
        <v>461784.4</v>
      </c>
      <c r="Q257" s="376">
        <f>'[1]Report 4 '!Q80</f>
        <v>62788363.019999996</v>
      </c>
      <c r="R257" s="377">
        <f>'[1]Report 4 '!R80</f>
        <v>1.772868806436711E-3</v>
      </c>
    </row>
    <row r="258" spans="1:18" ht="15" x14ac:dyDescent="0.25">
      <c r="A258" s="378" t="s">
        <v>1269</v>
      </c>
      <c r="B258" s="379" t="s">
        <v>1250</v>
      </c>
      <c r="C258" s="380">
        <f>'[1]Report 4 '!C81</f>
        <v>2008261.26</v>
      </c>
      <c r="D258" s="380">
        <f>'[1]Report 4 '!D81</f>
        <v>1502566.76</v>
      </c>
      <c r="E258" s="380">
        <f>'[1]Report 4 '!E81</f>
        <v>2777271.7600000002</v>
      </c>
      <c r="F258" s="380">
        <f>'[1]Report 4 '!F81</f>
        <v>2682516.0799999996</v>
      </c>
      <c r="G258" s="380">
        <f>'[1]Report 4 '!G81</f>
        <v>2620089.7400000002</v>
      </c>
      <c r="H258" s="380">
        <f>'[1]Report 4 '!H81</f>
        <v>5663015.0099999998</v>
      </c>
      <c r="I258" s="380">
        <f>'[1]Report 4 '!I81</f>
        <v>7137071.0499999989</v>
      </c>
      <c r="J258" s="380">
        <f>'[1]Report 4 '!J81</f>
        <v>7530781.4200000009</v>
      </c>
      <c r="K258" s="380">
        <f>'[1]Report 4 '!K81</f>
        <v>11726790.720000001</v>
      </c>
      <c r="L258" s="380">
        <f>'[1]Report 4 '!L81</f>
        <v>7875497.6999999983</v>
      </c>
      <c r="M258" s="380">
        <f>'[1]Report 4 '!M81</f>
        <v>4933242.7699999996</v>
      </c>
      <c r="N258" s="380">
        <f>'[1]Report 4 '!N81</f>
        <v>3545566</v>
      </c>
      <c r="O258" s="380">
        <f>'[1]Report 4 '!O81</f>
        <v>2323908.3499999996</v>
      </c>
      <c r="P258" s="380">
        <f>'[1]Report 4 '!P81</f>
        <v>461784.4</v>
      </c>
      <c r="Q258" s="381">
        <f>'[1]Report 4 '!Q81</f>
        <v>62788363.019999996</v>
      </c>
      <c r="R258" s="382">
        <f>'[1]Report 4 '!R81</f>
        <v>1</v>
      </c>
    </row>
    <row r="259" spans="1:18" ht="15" x14ac:dyDescent="0.25">
      <c r="A259" s="378" t="s">
        <v>1269</v>
      </c>
      <c r="B259" s="379" t="s">
        <v>1251</v>
      </c>
      <c r="C259" s="380">
        <f>'[1]Report 4 '!C82</f>
        <v>0</v>
      </c>
      <c r="D259" s="380">
        <f>'[1]Report 4 '!D82</f>
        <v>0</v>
      </c>
      <c r="E259" s="380">
        <f>'[1]Report 4 '!E82</f>
        <v>0</v>
      </c>
      <c r="F259" s="380">
        <f>'[1]Report 4 '!F82</f>
        <v>0</v>
      </c>
      <c r="G259" s="380">
        <f>'[1]Report 4 '!G82</f>
        <v>0</v>
      </c>
      <c r="H259" s="380">
        <f>'[1]Report 4 '!H82</f>
        <v>0</v>
      </c>
      <c r="I259" s="380">
        <f>'[1]Report 4 '!I82</f>
        <v>0</v>
      </c>
      <c r="J259" s="380">
        <f>'[1]Report 4 '!J82</f>
        <v>0</v>
      </c>
      <c r="K259" s="380">
        <f>'[1]Report 4 '!K82</f>
        <v>0</v>
      </c>
      <c r="L259" s="380">
        <f>'[1]Report 4 '!L82</f>
        <v>0</v>
      </c>
      <c r="M259" s="380">
        <f>'[1]Report 4 '!M82</f>
        <v>0</v>
      </c>
      <c r="N259" s="380">
        <f>'[1]Report 4 '!N82</f>
        <v>0</v>
      </c>
      <c r="O259" s="380">
        <f>'[1]Report 4 '!O82</f>
        <v>0</v>
      </c>
      <c r="P259" s="380">
        <f>'[1]Report 4 '!P82</f>
        <v>0</v>
      </c>
      <c r="Q259" s="381">
        <f>'[1]Report 4 '!Q82</f>
        <v>0</v>
      </c>
      <c r="R259" s="382">
        <f>'[1]Report 4 '!R82</f>
        <v>0</v>
      </c>
    </row>
    <row r="260" spans="1:18" ht="15" x14ac:dyDescent="0.25">
      <c r="A260" s="378" t="s">
        <v>1269</v>
      </c>
      <c r="B260" s="379" t="s">
        <v>1252</v>
      </c>
      <c r="C260" s="380">
        <f>'[1]Report 4 '!C83</f>
        <v>0</v>
      </c>
      <c r="D260" s="380">
        <f>'[1]Report 4 '!D83</f>
        <v>0</v>
      </c>
      <c r="E260" s="380">
        <f>'[1]Report 4 '!E83</f>
        <v>0</v>
      </c>
      <c r="F260" s="380">
        <f>'[1]Report 4 '!F83</f>
        <v>0</v>
      </c>
      <c r="G260" s="380">
        <f>'[1]Report 4 '!G83</f>
        <v>0</v>
      </c>
      <c r="H260" s="380">
        <f>'[1]Report 4 '!H83</f>
        <v>0</v>
      </c>
      <c r="I260" s="380">
        <f>'[1]Report 4 '!I83</f>
        <v>0</v>
      </c>
      <c r="J260" s="380">
        <f>'[1]Report 4 '!J83</f>
        <v>0</v>
      </c>
      <c r="K260" s="380">
        <f>'[1]Report 4 '!K83</f>
        <v>0</v>
      </c>
      <c r="L260" s="380">
        <f>'[1]Report 4 '!L83</f>
        <v>0</v>
      </c>
      <c r="M260" s="380">
        <f>'[1]Report 4 '!M83</f>
        <v>0</v>
      </c>
      <c r="N260" s="380">
        <f>'[1]Report 4 '!N83</f>
        <v>0</v>
      </c>
      <c r="O260" s="380">
        <f>'[1]Report 4 '!O83</f>
        <v>0</v>
      </c>
      <c r="P260" s="380">
        <f>'[1]Report 4 '!P83</f>
        <v>0</v>
      </c>
      <c r="Q260" s="381">
        <f>'[1]Report 4 '!Q83</f>
        <v>0</v>
      </c>
      <c r="R260" s="382">
        <f>'[1]Report 4 '!R83</f>
        <v>0</v>
      </c>
    </row>
    <row r="261" spans="1:18" ht="15" x14ac:dyDescent="0.25">
      <c r="A261" s="378" t="s">
        <v>1257</v>
      </c>
      <c r="B261" s="379" t="s">
        <v>1253</v>
      </c>
      <c r="C261" s="380">
        <f>'[1]Report 4 '!C84</f>
        <v>0</v>
      </c>
      <c r="D261" s="380">
        <f>'[1]Report 4 '!D84</f>
        <v>0</v>
      </c>
      <c r="E261" s="380">
        <f>'[1]Report 4 '!E84</f>
        <v>0</v>
      </c>
      <c r="F261" s="380">
        <f>'[1]Report 4 '!F84</f>
        <v>0</v>
      </c>
      <c r="G261" s="380">
        <f>'[1]Report 4 '!G84</f>
        <v>0</v>
      </c>
      <c r="H261" s="380">
        <f>'[1]Report 4 '!H84</f>
        <v>0</v>
      </c>
      <c r="I261" s="380">
        <f>'[1]Report 4 '!I84</f>
        <v>0</v>
      </c>
      <c r="J261" s="380">
        <f>'[1]Report 4 '!J84</f>
        <v>0</v>
      </c>
      <c r="K261" s="380">
        <f>'[1]Report 4 '!K84</f>
        <v>0</v>
      </c>
      <c r="L261" s="380">
        <f>'[1]Report 4 '!L84</f>
        <v>0</v>
      </c>
      <c r="M261" s="380">
        <f>'[1]Report 4 '!M84</f>
        <v>0</v>
      </c>
      <c r="N261" s="380">
        <f>'[1]Report 4 '!N84</f>
        <v>0</v>
      </c>
      <c r="O261" s="380">
        <f>'[1]Report 4 '!O84</f>
        <v>0</v>
      </c>
      <c r="P261" s="380">
        <f>'[1]Report 4 '!P84</f>
        <v>0</v>
      </c>
      <c r="Q261" s="381">
        <f>'[1]Report 4 '!Q84</f>
        <v>0</v>
      </c>
      <c r="R261" s="382">
        <f>'[1]Report 4 '!R84</f>
        <v>0</v>
      </c>
    </row>
    <row r="262" spans="1:18" ht="15.75" thickBot="1" x14ac:dyDescent="0.3">
      <c r="A262" s="386"/>
      <c r="B262" s="383" t="s">
        <v>1254</v>
      </c>
      <c r="C262" s="387">
        <f>'[1]Report 4 '!C85</f>
        <v>0</v>
      </c>
      <c r="D262" s="387">
        <f>'[1]Report 4 '!D85</f>
        <v>0</v>
      </c>
      <c r="E262" s="387">
        <f>'[1]Report 4 '!E85</f>
        <v>0</v>
      </c>
      <c r="F262" s="387">
        <f>'[1]Report 4 '!F85</f>
        <v>0</v>
      </c>
      <c r="G262" s="387">
        <f>'[1]Report 4 '!G85</f>
        <v>0</v>
      </c>
      <c r="H262" s="387">
        <f>'[1]Report 4 '!H85</f>
        <v>0</v>
      </c>
      <c r="I262" s="387">
        <f>'[1]Report 4 '!I85</f>
        <v>0</v>
      </c>
      <c r="J262" s="387">
        <f>'[1]Report 4 '!J85</f>
        <v>0</v>
      </c>
      <c r="K262" s="387">
        <f>'[1]Report 4 '!K85</f>
        <v>0</v>
      </c>
      <c r="L262" s="387">
        <f>'[1]Report 4 '!L85</f>
        <v>0</v>
      </c>
      <c r="M262" s="387">
        <f>'[1]Report 4 '!M85</f>
        <v>0</v>
      </c>
      <c r="N262" s="387">
        <f>'[1]Report 4 '!N85</f>
        <v>0</v>
      </c>
      <c r="O262" s="387">
        <f>'[1]Report 4 '!O85</f>
        <v>0</v>
      </c>
      <c r="P262" s="387">
        <f>'[1]Report 4 '!P85</f>
        <v>0</v>
      </c>
      <c r="Q262" s="388">
        <f>'[1]Report 4 '!Q85</f>
        <v>0</v>
      </c>
      <c r="R262" s="389">
        <f>'[1]Report 4 '!R85</f>
        <v>0</v>
      </c>
    </row>
    <row r="263" spans="1:18" ht="15" x14ac:dyDescent="0.25">
      <c r="A263" s="390" t="s">
        <v>97</v>
      </c>
      <c r="B263" s="391" t="s">
        <v>1358</v>
      </c>
      <c r="C263" s="392">
        <f>'[1]Report 4 '!C86</f>
        <v>1381699999.4099975</v>
      </c>
      <c r="D263" s="392">
        <f>'[1]Report 4 '!D86</f>
        <v>1002513270.220001</v>
      </c>
      <c r="E263" s="392">
        <f>'[1]Report 4 '!E86</f>
        <v>1370236051.4699998</v>
      </c>
      <c r="F263" s="392">
        <f>'[1]Report 4 '!F86</f>
        <v>1802862084.5900009</v>
      </c>
      <c r="G263" s="392">
        <f>'[1]Report 4 '!G86</f>
        <v>2326450960.7700019</v>
      </c>
      <c r="H263" s="392">
        <f>'[1]Report 4 '!H86</f>
        <v>2986592084.2999988</v>
      </c>
      <c r="I263" s="392">
        <f>'[1]Report 4 '!I86</f>
        <v>3164436589.5900121</v>
      </c>
      <c r="J263" s="392">
        <f>'[1]Report 4 '!J86</f>
        <v>3414972186.6599998</v>
      </c>
      <c r="K263" s="392">
        <f>'[1]Report 4 '!K86</f>
        <v>3923957432.9200006</v>
      </c>
      <c r="L263" s="392">
        <f>'[1]Report 4 '!L86</f>
        <v>4254076473.2000079</v>
      </c>
      <c r="M263" s="392">
        <f>'[1]Report 4 '!M86</f>
        <v>3516053380.349999</v>
      </c>
      <c r="N263" s="392">
        <f>'[1]Report 4 '!N86</f>
        <v>2904638077.0599985</v>
      </c>
      <c r="O263" s="392">
        <f>'[1]Report 4 '!O86</f>
        <v>2887088806.27</v>
      </c>
      <c r="P263" s="392">
        <f>'[1]Report 4 '!P86</f>
        <v>480671561.95999938</v>
      </c>
      <c r="Q263" s="376">
        <f>'[1]Report 4 '!Q86</f>
        <v>35416248958.770012</v>
      </c>
      <c r="R263" s="377">
        <f>'[1]Report 4 '!R86</f>
        <v>1</v>
      </c>
    </row>
    <row r="264" spans="1:18" ht="15" x14ac:dyDescent="0.25">
      <c r="A264" s="393"/>
      <c r="B264" s="394" t="s">
        <v>1250</v>
      </c>
      <c r="C264" s="395">
        <f>'[1]Report 4 '!C87</f>
        <v>1381373304.0299976</v>
      </c>
      <c r="D264" s="395">
        <f>'[1]Report 4 '!D87</f>
        <v>1001473761.230001</v>
      </c>
      <c r="E264" s="395">
        <f>'[1]Report 4 '!E87</f>
        <v>1370012388.7799997</v>
      </c>
      <c r="F264" s="395">
        <f>'[1]Report 4 '!F87</f>
        <v>1800213603.3300009</v>
      </c>
      <c r="G264" s="395">
        <f>'[1]Report 4 '!G87</f>
        <v>2323844706.9100022</v>
      </c>
      <c r="H264" s="395">
        <f>'[1]Report 4 '!H87</f>
        <v>2983739031.2199988</v>
      </c>
      <c r="I264" s="395">
        <f>'[1]Report 4 '!I87</f>
        <v>3162128709.690012</v>
      </c>
      <c r="J264" s="395">
        <f>'[1]Report 4 '!J87</f>
        <v>3411829647.1300001</v>
      </c>
      <c r="K264" s="395">
        <f>'[1]Report 4 '!K87</f>
        <v>3919164720.0800004</v>
      </c>
      <c r="L264" s="395">
        <f>'[1]Report 4 '!L87</f>
        <v>4248229536.7600079</v>
      </c>
      <c r="M264" s="395">
        <f>'[1]Report 4 '!M87</f>
        <v>3511647069.1699986</v>
      </c>
      <c r="N264" s="395">
        <f>'[1]Report 4 '!N87</f>
        <v>2901465542.2899985</v>
      </c>
      <c r="O264" s="395">
        <f>'[1]Report 4 '!O87</f>
        <v>2883645519.8200002</v>
      </c>
      <c r="P264" s="395">
        <f>'[1]Report 4 '!P87</f>
        <v>480337569.89999938</v>
      </c>
      <c r="Q264" s="381">
        <f>'[1]Report 4 '!Q87</f>
        <v>35379105110.340019</v>
      </c>
      <c r="R264" s="382">
        <f>'[1]Report 4 '!R87</f>
        <v>0.99895122014549775</v>
      </c>
    </row>
    <row r="265" spans="1:18" ht="15" x14ac:dyDescent="0.25">
      <c r="A265" s="393"/>
      <c r="B265" s="394" t="s">
        <v>1251</v>
      </c>
      <c r="C265" s="395">
        <f>'[1]Report 4 '!C88</f>
        <v>125017.05</v>
      </c>
      <c r="D265" s="395">
        <f>'[1]Report 4 '!D88</f>
        <v>830483.99</v>
      </c>
      <c r="E265" s="395">
        <f>'[1]Report 4 '!E88</f>
        <v>223662.69</v>
      </c>
      <c r="F265" s="395">
        <f>'[1]Report 4 '!F88</f>
        <v>1842082.9400000002</v>
      </c>
      <c r="G265" s="395">
        <f>'[1]Report 4 '!G88</f>
        <v>1347919.62</v>
      </c>
      <c r="H265" s="395">
        <f>'[1]Report 4 '!H88</f>
        <v>2853053.08</v>
      </c>
      <c r="I265" s="395">
        <f>'[1]Report 4 '!I88</f>
        <v>2173078.77</v>
      </c>
      <c r="J265" s="395">
        <f>'[1]Report 4 '!J88</f>
        <v>2759459.2</v>
      </c>
      <c r="K265" s="395">
        <f>'[1]Report 4 '!K88</f>
        <v>3031090.4299999997</v>
      </c>
      <c r="L265" s="395">
        <f>'[1]Report 4 '!L88</f>
        <v>5284794.46</v>
      </c>
      <c r="M265" s="395">
        <f>'[1]Report 4 '!M88</f>
        <v>3405209.11</v>
      </c>
      <c r="N265" s="395">
        <f>'[1]Report 4 '!N88</f>
        <v>1937111.45</v>
      </c>
      <c r="O265" s="395">
        <f>'[1]Report 4 '!O88</f>
        <v>1900181.76</v>
      </c>
      <c r="P265" s="395">
        <f>'[1]Report 4 '!P88</f>
        <v>0</v>
      </c>
      <c r="Q265" s="381">
        <f>'[1]Report 4 '!Q88</f>
        <v>27713144.550000001</v>
      </c>
      <c r="R265" s="382">
        <f>'[1]Report 4 '!R88</f>
        <v>7.8249801615813078E-4</v>
      </c>
    </row>
    <row r="266" spans="1:18" ht="15" x14ac:dyDescent="0.25">
      <c r="A266" s="393"/>
      <c r="B266" s="394" t="s">
        <v>1252</v>
      </c>
      <c r="C266" s="395">
        <f>'[1]Report 4 '!C89</f>
        <v>122496.75</v>
      </c>
      <c r="D266" s="395">
        <f>'[1]Report 4 '!D89</f>
        <v>209025</v>
      </c>
      <c r="E266" s="395">
        <f>'[1]Report 4 '!E89</f>
        <v>0</v>
      </c>
      <c r="F266" s="395">
        <f>'[1]Report 4 '!F89</f>
        <v>806398.32000000007</v>
      </c>
      <c r="G266" s="395">
        <f>'[1]Report 4 '!G89</f>
        <v>1258334.24</v>
      </c>
      <c r="H266" s="395">
        <f>'[1]Report 4 '!H89</f>
        <v>0</v>
      </c>
      <c r="I266" s="395">
        <f>'[1]Report 4 '!I89</f>
        <v>134801.13</v>
      </c>
      <c r="J266" s="395">
        <f>'[1]Report 4 '!J89</f>
        <v>383080.33</v>
      </c>
      <c r="K266" s="395">
        <f>'[1]Report 4 '!K89</f>
        <v>1122269.0900000001</v>
      </c>
      <c r="L266" s="395">
        <f>'[1]Report 4 '!L89</f>
        <v>562141.98</v>
      </c>
      <c r="M266" s="395">
        <f>'[1]Report 4 '!M89</f>
        <v>1001102.0699999998</v>
      </c>
      <c r="N266" s="395">
        <f>'[1]Report 4 '!N89</f>
        <v>1235423.3199999998</v>
      </c>
      <c r="O266" s="395">
        <f>'[1]Report 4 '!O89</f>
        <v>965368.7</v>
      </c>
      <c r="P266" s="395">
        <f>'[1]Report 4 '!P89</f>
        <v>333992.06</v>
      </c>
      <c r="Q266" s="381">
        <f>'[1]Report 4 '!Q89</f>
        <v>8134432.9900000002</v>
      </c>
      <c r="R266" s="382">
        <f>'[1]Report 4 '!R89</f>
        <v>2.2968081683268427E-4</v>
      </c>
    </row>
    <row r="267" spans="1:18" ht="15" x14ac:dyDescent="0.25">
      <c r="A267" s="378" t="s">
        <v>1257</v>
      </c>
      <c r="B267" s="394" t="s">
        <v>1253</v>
      </c>
      <c r="C267" s="395">
        <f>'[1]Report 4 '!C90</f>
        <v>79181.58</v>
      </c>
      <c r="D267" s="395">
        <f>'[1]Report 4 '!D90</f>
        <v>0</v>
      </c>
      <c r="E267" s="395">
        <f>'[1]Report 4 '!E90</f>
        <v>0</v>
      </c>
      <c r="F267" s="395">
        <f>'[1]Report 4 '!F90</f>
        <v>0</v>
      </c>
      <c r="G267" s="395">
        <f>'[1]Report 4 '!G90</f>
        <v>0</v>
      </c>
      <c r="H267" s="395">
        <f>'[1]Report 4 '!H90</f>
        <v>0</v>
      </c>
      <c r="I267" s="395">
        <f>'[1]Report 4 '!I90</f>
        <v>0</v>
      </c>
      <c r="J267" s="395">
        <f>'[1]Report 4 '!J90</f>
        <v>0</v>
      </c>
      <c r="K267" s="395">
        <f>'[1]Report 4 '!K90</f>
        <v>639353.32000000007</v>
      </c>
      <c r="L267" s="395">
        <f>'[1]Report 4 '!L90</f>
        <v>0</v>
      </c>
      <c r="M267" s="395">
        <f>'[1]Report 4 '!M90</f>
        <v>0</v>
      </c>
      <c r="N267" s="395">
        <f>'[1]Report 4 '!N90</f>
        <v>0</v>
      </c>
      <c r="O267" s="395">
        <f>'[1]Report 4 '!O90</f>
        <v>577735.99</v>
      </c>
      <c r="P267" s="395">
        <f>'[1]Report 4 '!P90</f>
        <v>0</v>
      </c>
      <c r="Q267" s="381">
        <f>'[1]Report 4 '!Q90</f>
        <v>1296270.8900000001</v>
      </c>
      <c r="R267" s="382">
        <f>'[1]Report 4 '!R90</f>
        <v>2.6759026659436378E-4</v>
      </c>
    </row>
    <row r="268" spans="1:18" ht="15.75" thickBot="1" x14ac:dyDescent="0.3">
      <c r="A268" s="386"/>
      <c r="B268" s="396" t="s">
        <v>1254</v>
      </c>
      <c r="C268" s="397">
        <f>'[1]Report 4 '!C91</f>
        <v>0</v>
      </c>
      <c r="D268" s="397">
        <f>'[1]Report 4 '!D91</f>
        <v>0</v>
      </c>
      <c r="E268" s="397">
        <f>'[1]Report 4 '!E91</f>
        <v>0</v>
      </c>
      <c r="F268" s="397">
        <f>'[1]Report 4 '!F91</f>
        <v>0</v>
      </c>
      <c r="G268" s="397">
        <f>'[1]Report 4 '!G91</f>
        <v>0</v>
      </c>
      <c r="H268" s="397">
        <f>'[1]Report 4 '!H91</f>
        <v>0</v>
      </c>
      <c r="I268" s="397">
        <f>'[1]Report 4 '!I91</f>
        <v>0</v>
      </c>
      <c r="J268" s="397">
        <f>'[1]Report 4 '!J91</f>
        <v>0</v>
      </c>
      <c r="K268" s="397">
        <f>'[1]Report 4 '!K91</f>
        <v>0</v>
      </c>
      <c r="L268" s="397">
        <f>'[1]Report 4 '!L91</f>
        <v>0</v>
      </c>
      <c r="M268" s="397">
        <f>'[1]Report 4 '!M91</f>
        <v>0</v>
      </c>
      <c r="N268" s="397">
        <f>'[1]Report 4 '!N91</f>
        <v>0</v>
      </c>
      <c r="O268" s="397">
        <f>'[1]Report 4 '!O91</f>
        <v>0</v>
      </c>
      <c r="P268" s="397">
        <f>'[1]Report 4 '!P91</f>
        <v>0</v>
      </c>
      <c r="Q268" s="388">
        <f>'[1]Report 4 '!Q91</f>
        <v>0</v>
      </c>
      <c r="R268" s="389">
        <f>'[1]Report 4 '!R91</f>
        <v>0</v>
      </c>
    </row>
    <row r="269" spans="1:18" ht="15" x14ac:dyDescent="0.25">
      <c r="A269"/>
      <c r="B269"/>
      <c r="C269"/>
      <c r="D269"/>
      <c r="E269"/>
      <c r="F269"/>
      <c r="G269"/>
      <c r="H269"/>
      <c r="I269"/>
      <c r="J269"/>
      <c r="K269"/>
      <c r="L269"/>
      <c r="M269"/>
      <c r="N269"/>
      <c r="O269"/>
      <c r="P269"/>
      <c r="Q269"/>
      <c r="R269"/>
    </row>
    <row r="270" spans="1:18" ht="15" x14ac:dyDescent="0.25">
      <c r="A270" t="str">
        <f>'[1]Report 4 '!A93</f>
        <v>(1) Refer to footnote (5) on page 3 of this Investor Report.</v>
      </c>
      <c r="B270"/>
      <c r="C270"/>
      <c r="D270"/>
      <c r="E270"/>
      <c r="F270"/>
      <c r="G270"/>
      <c r="H270"/>
      <c r="I270"/>
      <c r="J270"/>
      <c r="K270"/>
      <c r="L270"/>
      <c r="M270"/>
      <c r="N270"/>
      <c r="O270"/>
      <c r="P270"/>
      <c r="Q270"/>
      <c r="R270"/>
    </row>
    <row r="271" spans="1:18" ht="15" x14ac:dyDescent="0.25">
      <c r="A271" t="str">
        <f>'[1]Report 4 '!A94</f>
        <v>(2) With respect to STEP Loans, the Current Indexed LTV does not include amounts drawn in respect of (i) Other STEP Products, or (ii) Additional STEP Loans which are not yet included in the cover pool, which in each case are secured by the same property.</v>
      </c>
      <c r="B271"/>
      <c r="C271"/>
      <c r="D271"/>
      <c r="E271"/>
      <c r="F271"/>
      <c r="G271"/>
      <c r="H271"/>
      <c r="I271"/>
      <c r="J271"/>
      <c r="K271"/>
      <c r="L271"/>
      <c r="M271"/>
      <c r="N271"/>
      <c r="O271"/>
      <c r="P271"/>
      <c r="Q271"/>
      <c r="R271"/>
    </row>
    <row r="272" spans="1:18" ht="15" x14ac:dyDescent="0.25">
      <c r="A272" s="437" t="str">
        <f>'[1]Report 4 '!A95</f>
        <v>(3) The indexation methodology as described in footnote (1) on page 3 of this Investor Report.</v>
      </c>
      <c r="B272" s="437"/>
      <c r="C272" s="437"/>
      <c r="D272" s="437"/>
      <c r="E272" s="437"/>
      <c r="F272" s="437"/>
      <c r="G272" s="437"/>
      <c r="H272" s="437"/>
      <c r="I272" s="437"/>
      <c r="J272" s="437"/>
      <c r="K272" s="437"/>
      <c r="L272" s="437"/>
      <c r="M272" s="437"/>
      <c r="N272" s="437"/>
      <c r="O272" s="437"/>
      <c r="P272" s="437"/>
      <c r="Q272" s="437"/>
      <c r="R272" s="437"/>
    </row>
    <row r="273" spans="1:18" ht="15" x14ac:dyDescent="0.25">
      <c r="A273" t="str">
        <f>'[1]Report 4 '!A96</f>
        <v>(4) Percentage Total for "All" Loans is calculated as a percentage of total Loans in the Portfolio while the Percentage Total for each other delinquency measure is calculated as a percentage of Loans within the associated province.</v>
      </c>
      <c r="B273"/>
      <c r="C273"/>
      <c r="D273"/>
      <c r="E273"/>
      <c r="F273"/>
      <c r="G273"/>
      <c r="H273"/>
      <c r="I273"/>
      <c r="J273"/>
      <c r="K273"/>
      <c r="L273"/>
      <c r="M273"/>
      <c r="N273"/>
      <c r="O273"/>
      <c r="P273"/>
      <c r="Q273"/>
      <c r="R273"/>
    </row>
    <row r="274" spans="1:18" ht="15" x14ac:dyDescent="0.25">
      <c r="A274" s="361" t="str">
        <f>'[1]Report 4 '!A97</f>
        <v>(5)The methodology used in this table aggregates STEP Loans secured by the same property.</v>
      </c>
      <c r="B274"/>
      <c r="C274"/>
      <c r="D274"/>
      <c r="E274"/>
      <c r="F274"/>
      <c r="G274"/>
      <c r="H274"/>
      <c r="I274"/>
      <c r="J274"/>
      <c r="K274"/>
      <c r="L274"/>
      <c r="M274"/>
      <c r="N274"/>
      <c r="O274"/>
      <c r="P274"/>
      <c r="Q274"/>
      <c r="R274"/>
    </row>
    <row r="276" spans="1:18" ht="18.75" x14ac:dyDescent="0.3">
      <c r="A276" s="439" t="s">
        <v>1360</v>
      </c>
      <c r="B276" s="439"/>
      <c r="C276" s="439"/>
      <c r="D276"/>
      <c r="E276"/>
      <c r="F276"/>
      <c r="G276"/>
      <c r="H276"/>
      <c r="I276"/>
      <c r="J276"/>
      <c r="K276"/>
      <c r="L276"/>
      <c r="M276"/>
      <c r="N276"/>
      <c r="O276"/>
      <c r="P276"/>
      <c r="Q276"/>
    </row>
    <row r="277" spans="1:18" ht="15" x14ac:dyDescent="0.25">
      <c r="A277"/>
      <c r="B277"/>
      <c r="C277"/>
      <c r="D277"/>
      <c r="E277"/>
      <c r="F277"/>
      <c r="G277"/>
      <c r="H277"/>
      <c r="I277"/>
      <c r="J277"/>
      <c r="K277"/>
      <c r="L277"/>
      <c r="M277"/>
      <c r="N277"/>
      <c r="O277"/>
      <c r="P277"/>
      <c r="Q277"/>
    </row>
    <row r="278" spans="1:18" ht="15" x14ac:dyDescent="0.25">
      <c r="A278"/>
      <c r="B278"/>
      <c r="C278"/>
      <c r="D278"/>
      <c r="E278"/>
      <c r="F278"/>
      <c r="G278"/>
      <c r="H278"/>
      <c r="I278"/>
      <c r="J278"/>
      <c r="K278"/>
      <c r="L278"/>
      <c r="M278"/>
      <c r="N278"/>
      <c r="O278"/>
      <c r="P278"/>
      <c r="Q278"/>
    </row>
    <row r="279" spans="1:18" ht="17.25" x14ac:dyDescent="0.25">
      <c r="A279" s="440" t="s">
        <v>1361</v>
      </c>
      <c r="B279" s="440"/>
      <c r="C279" s="440"/>
      <c r="D279" s="440"/>
      <c r="E279" s="440"/>
      <c r="F279" s="440"/>
      <c r="G279" s="440"/>
      <c r="H279" s="440"/>
      <c r="I279" s="440"/>
      <c r="J279" s="440"/>
      <c r="K279" s="440"/>
      <c r="L279" s="440"/>
      <c r="M279" s="440"/>
      <c r="N279" s="440"/>
      <c r="O279"/>
      <c r="P279"/>
      <c r="Q279"/>
    </row>
    <row r="280" spans="1:18" ht="17.25" x14ac:dyDescent="0.25">
      <c r="A280" s="398" t="s">
        <v>1362</v>
      </c>
      <c r="B280" s="399" t="s">
        <v>1301</v>
      </c>
      <c r="C280" s="399" t="s">
        <v>1302</v>
      </c>
      <c r="D280" s="399" t="s">
        <v>1303</v>
      </c>
      <c r="E280" s="399" t="s">
        <v>1304</v>
      </c>
      <c r="F280" s="399" t="s">
        <v>1305</v>
      </c>
      <c r="G280" s="399" t="s">
        <v>1306</v>
      </c>
      <c r="H280" s="399" t="s">
        <v>1307</v>
      </c>
      <c r="I280" s="399" t="s">
        <v>1308</v>
      </c>
      <c r="J280" s="399" t="s">
        <v>1309</v>
      </c>
      <c r="K280" s="399" t="s">
        <v>1310</v>
      </c>
      <c r="L280" s="399" t="s">
        <v>1311</v>
      </c>
      <c r="M280" s="399" t="s">
        <v>1312</v>
      </c>
      <c r="N280" s="399" t="s">
        <v>1313</v>
      </c>
      <c r="O280" s="399" t="s">
        <v>1314</v>
      </c>
      <c r="P280" s="399" t="s">
        <v>97</v>
      </c>
      <c r="Q280" s="399" t="s">
        <v>1363</v>
      </c>
    </row>
    <row r="281" spans="1:18" ht="15" x14ac:dyDescent="0.25">
      <c r="A281" s="347" t="s">
        <v>1272</v>
      </c>
      <c r="B281" s="400">
        <f>'[1]Report 5 '!B10</f>
        <v>20476586.730000008</v>
      </c>
      <c r="C281" s="400">
        <f>'[1]Report 5 '!C10</f>
        <v>19150681.200000003</v>
      </c>
      <c r="D281" s="400">
        <f>'[1]Report 5 '!D10</f>
        <v>21220347.089999985</v>
      </c>
      <c r="E281" s="400">
        <f>'[1]Report 5 '!E10</f>
        <v>31679155.730000004</v>
      </c>
      <c r="F281" s="400">
        <f>'[1]Report 5 '!F10</f>
        <v>34274949.75999999</v>
      </c>
      <c r="G281" s="400">
        <f>'[1]Report 5 '!G10</f>
        <v>48406699.989999995</v>
      </c>
      <c r="H281" s="400">
        <f>'[1]Report 5 '!H10</f>
        <v>37559003.780000001</v>
      </c>
      <c r="I281" s="400">
        <f>'[1]Report 5 '!I10</f>
        <v>39561457.670000002</v>
      </c>
      <c r="J281" s="400">
        <f>'[1]Report 5 '!J10</f>
        <v>30193791.790000021</v>
      </c>
      <c r="K281" s="400">
        <f>'[1]Report 5 '!K10</f>
        <v>30155807.290000003</v>
      </c>
      <c r="L281" s="307">
        <f>'[1]Report 5 '!L10</f>
        <v>24861507.150000013</v>
      </c>
      <c r="M281" s="307">
        <f>'[1]Report 5 '!M10</f>
        <v>20305985.160000004</v>
      </c>
      <c r="N281" s="307">
        <f>'[1]Report 5 '!N10</f>
        <v>11380618.410000002</v>
      </c>
      <c r="O281" s="307">
        <f>'[1]Report 5 '!O10</f>
        <v>4218877.33</v>
      </c>
      <c r="P281" s="401">
        <f>'[1]Report 5 '!P10</f>
        <v>373445469.0800001</v>
      </c>
      <c r="Q281" s="402">
        <f>'[1]Report 5 '!Q10</f>
        <v>1.054446701893101E-2</v>
      </c>
    </row>
    <row r="282" spans="1:18" ht="15" x14ac:dyDescent="0.25">
      <c r="A282" s="347" t="s">
        <v>1364</v>
      </c>
      <c r="B282" s="400">
        <f>'[1]Report 5 '!B11</f>
        <v>4572876.93</v>
      </c>
      <c r="C282" s="400">
        <f>'[1]Report 5 '!C11</f>
        <v>3765422.4200000009</v>
      </c>
      <c r="D282" s="400">
        <f>'[1]Report 5 '!D11</f>
        <v>7664646.1400000006</v>
      </c>
      <c r="E282" s="400">
        <f>'[1]Report 5 '!E11</f>
        <v>12453991.059999997</v>
      </c>
      <c r="F282" s="400">
        <f>'[1]Report 5 '!F11</f>
        <v>22767590.719999999</v>
      </c>
      <c r="G282" s="400">
        <f>'[1]Report 5 '!G11</f>
        <v>35971505.249999985</v>
      </c>
      <c r="H282" s="400">
        <f>'[1]Report 5 '!H11</f>
        <v>42120260.439999998</v>
      </c>
      <c r="I282" s="400">
        <f>'[1]Report 5 '!I11</f>
        <v>46772778.220000006</v>
      </c>
      <c r="J282" s="400">
        <f>'[1]Report 5 '!J11</f>
        <v>34736103.289999992</v>
      </c>
      <c r="K282" s="400">
        <f>'[1]Report 5 '!K11</f>
        <v>37037391.439999998</v>
      </c>
      <c r="L282" s="307">
        <f>'[1]Report 5 '!L11</f>
        <v>37046755.299999997</v>
      </c>
      <c r="M282" s="307">
        <f>'[1]Report 5 '!M11</f>
        <v>20253407.989999998</v>
      </c>
      <c r="N282" s="307">
        <f>'[1]Report 5 '!N11</f>
        <v>14487740.08</v>
      </c>
      <c r="O282" s="307">
        <f>'[1]Report 5 '!O11</f>
        <v>1716292.6600000001</v>
      </c>
      <c r="P282" s="401">
        <f>'[1]Report 5 '!P11</f>
        <v>321366761.94</v>
      </c>
      <c r="Q282" s="402">
        <f>'[1]Report 5 '!Q11</f>
        <v>9.0739920626298001E-3</v>
      </c>
    </row>
    <row r="283" spans="1:18" ht="15" x14ac:dyDescent="0.25">
      <c r="A283" s="347" t="s">
        <v>1365</v>
      </c>
      <c r="B283" s="400">
        <f>'[1]Report 5 '!B12</f>
        <v>10956129.730000004</v>
      </c>
      <c r="C283" s="400">
        <f>'[1]Report 5 '!C12</f>
        <v>9675539.0900000017</v>
      </c>
      <c r="D283" s="400">
        <f>'[1]Report 5 '!D12</f>
        <v>14718290.74</v>
      </c>
      <c r="E283" s="400">
        <f>'[1]Report 5 '!E12</f>
        <v>26556439.729999997</v>
      </c>
      <c r="F283" s="400">
        <f>'[1]Report 5 '!F12</f>
        <v>46068592.000000015</v>
      </c>
      <c r="G283" s="400">
        <f>'[1]Report 5 '!G12</f>
        <v>68465939.14000003</v>
      </c>
      <c r="H283" s="400">
        <f>'[1]Report 5 '!H12</f>
        <v>80584935.529999971</v>
      </c>
      <c r="I283" s="400">
        <f>'[1]Report 5 '!I12</f>
        <v>79059145.199999988</v>
      </c>
      <c r="J283" s="400">
        <f>'[1]Report 5 '!J12</f>
        <v>77698261.34999992</v>
      </c>
      <c r="K283" s="400">
        <f>'[1]Report 5 '!K12</f>
        <v>85581554.769999951</v>
      </c>
      <c r="L283" s="307">
        <f>'[1]Report 5 '!L12</f>
        <v>77418807.280000001</v>
      </c>
      <c r="M283" s="307">
        <f>'[1]Report 5 '!M12</f>
        <v>58395983.270000041</v>
      </c>
      <c r="N283" s="307">
        <f>'[1]Report 5 '!N12</f>
        <v>52157548.330000013</v>
      </c>
      <c r="O283" s="307">
        <f>'[1]Report 5 '!O12</f>
        <v>9303377.7400000002</v>
      </c>
      <c r="P283" s="401">
        <f>'[1]Report 5 '!P12</f>
        <v>696640543.89999998</v>
      </c>
      <c r="Q283" s="402">
        <f>'[1]Report 5 '!Q12</f>
        <v>1.96700826423204E-2</v>
      </c>
    </row>
    <row r="284" spans="1:18" ht="15" x14ac:dyDescent="0.25">
      <c r="A284" s="347" t="s">
        <v>1366</v>
      </c>
      <c r="B284" s="400">
        <f>'[1]Report 5 '!B13</f>
        <v>35210522.099999994</v>
      </c>
      <c r="C284" s="400">
        <f>'[1]Report 5 '!C13</f>
        <v>29296787.619999982</v>
      </c>
      <c r="D284" s="400">
        <f>'[1]Report 5 '!D13</f>
        <v>49742665.469999999</v>
      </c>
      <c r="E284" s="400">
        <f>'[1]Report 5 '!E13</f>
        <v>87020132.569999993</v>
      </c>
      <c r="F284" s="400">
        <f>'[1]Report 5 '!F13</f>
        <v>144072782.40000013</v>
      </c>
      <c r="G284" s="400">
        <f>'[1]Report 5 '!G13</f>
        <v>191375773.63</v>
      </c>
      <c r="H284" s="400">
        <f>'[1]Report 5 '!H13</f>
        <v>197850555.36999995</v>
      </c>
      <c r="I284" s="400">
        <f>'[1]Report 5 '!I13</f>
        <v>215309083.68000019</v>
      </c>
      <c r="J284" s="400">
        <f>'[1]Report 5 '!J13</f>
        <v>251652701.43999973</v>
      </c>
      <c r="K284" s="400">
        <f>'[1]Report 5 '!K13</f>
        <v>299245833.61000013</v>
      </c>
      <c r="L284" s="307">
        <f>'[1]Report 5 '!L13</f>
        <v>225618695.13999996</v>
      </c>
      <c r="M284" s="307">
        <f>'[1]Report 5 '!M13</f>
        <v>185606868.21000016</v>
      </c>
      <c r="N284" s="307">
        <f>'[1]Report 5 '!N13</f>
        <v>205613753.56</v>
      </c>
      <c r="O284" s="307">
        <f>'[1]Report 5 '!O13</f>
        <v>30173849.890000008</v>
      </c>
      <c r="P284" s="401">
        <f>'[1]Report 5 '!P13</f>
        <v>2147790004.6900001</v>
      </c>
      <c r="Q284" s="402">
        <f>'[1]Report 5 '!Q13</f>
        <v>6.0644197729419612E-2</v>
      </c>
    </row>
    <row r="285" spans="1:18" ht="15" x14ac:dyDescent="0.25">
      <c r="A285" s="347" t="s">
        <v>1367</v>
      </c>
      <c r="B285" s="400">
        <f>'[1]Report 5 '!B14</f>
        <v>99846765.460000083</v>
      </c>
      <c r="C285" s="400">
        <f>'[1]Report 5 '!C14</f>
        <v>93441699.060000017</v>
      </c>
      <c r="D285" s="400">
        <f>'[1]Report 5 '!D14</f>
        <v>124165420.23999989</v>
      </c>
      <c r="E285" s="400">
        <f>'[1]Report 5 '!E14</f>
        <v>162131613.12000003</v>
      </c>
      <c r="F285" s="400">
        <f>'[1]Report 5 '!F14</f>
        <v>243059946.17999983</v>
      </c>
      <c r="G285" s="400">
        <f>'[1]Report 5 '!G14</f>
        <v>369075885.35999972</v>
      </c>
      <c r="H285" s="400">
        <f>'[1]Report 5 '!H14</f>
        <v>409549142.98000008</v>
      </c>
      <c r="I285" s="400">
        <f>'[1]Report 5 '!I14</f>
        <v>441870248.45999992</v>
      </c>
      <c r="J285" s="400">
        <f>'[1]Report 5 '!J14</f>
        <v>578326099.42999935</v>
      </c>
      <c r="K285" s="400">
        <f>'[1]Report 5 '!K14</f>
        <v>640528747.26000226</v>
      </c>
      <c r="L285" s="307">
        <f>'[1]Report 5 '!L14</f>
        <v>520998106.19999939</v>
      </c>
      <c r="M285" s="307">
        <f>'[1]Report 5 '!M14</f>
        <v>442183083.89000034</v>
      </c>
      <c r="N285" s="307">
        <f>'[1]Report 5 '!N14</f>
        <v>473104749.46000081</v>
      </c>
      <c r="O285" s="307">
        <f>'[1]Report 5 '!O14</f>
        <v>69104801.070000052</v>
      </c>
      <c r="P285" s="401">
        <f>'[1]Report 5 '!P14</f>
        <v>4667386308.170001</v>
      </c>
      <c r="Q285" s="402">
        <f>'[1]Report 5 '!Q14</f>
        <v>0.13178657947665662</v>
      </c>
    </row>
    <row r="286" spans="1:18" ht="15" x14ac:dyDescent="0.25">
      <c r="A286" s="347" t="s">
        <v>1368</v>
      </c>
      <c r="B286" s="400">
        <f>'[1]Report 5 '!B15</f>
        <v>182875800.04000005</v>
      </c>
      <c r="C286" s="400">
        <f>'[1]Report 5 '!C15</f>
        <v>153581254.54999992</v>
      </c>
      <c r="D286" s="400">
        <f>'[1]Report 5 '!D15</f>
        <v>216839544.76999962</v>
      </c>
      <c r="E286" s="400">
        <f>'[1]Report 5 '!E15</f>
        <v>295902926.56999969</v>
      </c>
      <c r="F286" s="400">
        <f>'[1]Report 5 '!F15</f>
        <v>413650298.08999997</v>
      </c>
      <c r="G286" s="400">
        <f>'[1]Report 5 '!G15</f>
        <v>545987471.46999979</v>
      </c>
      <c r="H286" s="400">
        <f>'[1]Report 5 '!H15</f>
        <v>614826883.27999985</v>
      </c>
      <c r="I286" s="400">
        <f>'[1]Report 5 '!I15</f>
        <v>682734290.38999999</v>
      </c>
      <c r="J286" s="400">
        <f>'[1]Report 5 '!J15</f>
        <v>830766646.61000204</v>
      </c>
      <c r="K286" s="400">
        <f>'[1]Report 5 '!K15</f>
        <v>921114558.7499994</v>
      </c>
      <c r="L286" s="307">
        <f>'[1]Report 5 '!L15</f>
        <v>799987911.65000081</v>
      </c>
      <c r="M286" s="307">
        <f>'[1]Report 5 '!M15</f>
        <v>683709380.92000008</v>
      </c>
      <c r="N286" s="307">
        <f>'[1]Report 5 '!N15</f>
        <v>707304876.0600009</v>
      </c>
      <c r="O286" s="307">
        <f>'[1]Report 5 '!O15</f>
        <v>127811886.13999997</v>
      </c>
      <c r="P286" s="401">
        <f>'[1]Report 5 '!P15</f>
        <v>7177093729.2900019</v>
      </c>
      <c r="Q286" s="402">
        <f>'[1]Report 5 '!Q15</f>
        <v>0.2026497424288283</v>
      </c>
    </row>
    <row r="287" spans="1:18" ht="15" x14ac:dyDescent="0.25">
      <c r="A287" s="347" t="s">
        <v>1369</v>
      </c>
      <c r="B287" s="400">
        <f>'[1]Report 5 '!B16</f>
        <v>1027761318.4200015</v>
      </c>
      <c r="C287" s="400">
        <f>'[1]Report 5 '!C16</f>
        <v>693601886.2799989</v>
      </c>
      <c r="D287" s="400">
        <f>'[1]Report 5 '!D16</f>
        <v>935885137.01999927</v>
      </c>
      <c r="E287" s="400">
        <f>'[1]Report 5 '!E16</f>
        <v>1187117825.8099978</v>
      </c>
      <c r="F287" s="400">
        <f>'[1]Report 5 '!F16</f>
        <v>1422556801.6199989</v>
      </c>
      <c r="G287" s="400">
        <f>'[1]Report 5 '!G16</f>
        <v>1727308809.4600086</v>
      </c>
      <c r="H287" s="400">
        <f>'[1]Report 5 '!H16</f>
        <v>1781945808.2100036</v>
      </c>
      <c r="I287" s="400">
        <f>'[1]Report 5 '!I16</f>
        <v>1909665183.0400021</v>
      </c>
      <c r="J287" s="400">
        <f>'[1]Report 5 '!J16</f>
        <v>2120583829.0099981</v>
      </c>
      <c r="K287" s="400">
        <f>'[1]Report 5 '!K16</f>
        <v>2240412580.0800033</v>
      </c>
      <c r="L287" s="307">
        <f>'[1]Report 5 '!L16</f>
        <v>1830121597.6300011</v>
      </c>
      <c r="M287" s="307">
        <f>'[1]Report 5 '!M16</f>
        <v>1494183367.6199999</v>
      </c>
      <c r="N287" s="307">
        <f>'[1]Report 5 '!N16</f>
        <v>1423039520.3699942</v>
      </c>
      <c r="O287" s="307">
        <f>'[1]Report 5 '!O16</f>
        <v>238342477.13</v>
      </c>
      <c r="P287" s="401">
        <f>'[1]Report 5 '!P16</f>
        <v>20032526141.700008</v>
      </c>
      <c r="Q287" s="402">
        <f>'[1]Report 5 '!Q16</f>
        <v>0.56563093864121428</v>
      </c>
    </row>
    <row r="288" spans="1:18" ht="15" x14ac:dyDescent="0.25">
      <c r="A288" s="403" t="s">
        <v>97</v>
      </c>
      <c r="B288" s="404">
        <f>'[1]Report 5 '!B17</f>
        <v>1381699999.4100018</v>
      </c>
      <c r="C288" s="404">
        <f>'[1]Report 5 '!C17</f>
        <v>1002513270.2199988</v>
      </c>
      <c r="D288" s="404">
        <f>'[1]Report 5 '!D17</f>
        <v>1370236051.4699988</v>
      </c>
      <c r="E288" s="404">
        <f>'[1]Report 5 '!E17</f>
        <v>1802862084.5899975</v>
      </c>
      <c r="F288" s="404">
        <f>'[1]Report 5 '!F17</f>
        <v>2326450960.7699986</v>
      </c>
      <c r="G288" s="404">
        <f>'[1]Report 5 '!G17</f>
        <v>2986592084.3000078</v>
      </c>
      <c r="H288" s="404">
        <f>'[1]Report 5 '!H17</f>
        <v>3164436589.590003</v>
      </c>
      <c r="I288" s="404">
        <f>'[1]Report 5 '!I17</f>
        <v>3414972186.6600022</v>
      </c>
      <c r="J288" s="404">
        <f>'[1]Report 5 '!J17</f>
        <v>3923957432.9199991</v>
      </c>
      <c r="K288" s="404">
        <f>'[1]Report 5 '!K17</f>
        <v>4254076473.2000051</v>
      </c>
      <c r="L288" s="405">
        <f>'[1]Report 5 '!L17</f>
        <v>3516053380.3500013</v>
      </c>
      <c r="M288" s="405">
        <f>'[1]Report 5 '!M17</f>
        <v>2904638077.0600004</v>
      </c>
      <c r="N288" s="405">
        <f>'[1]Report 5 '!N17</f>
        <v>2887088806.2699957</v>
      </c>
      <c r="O288" s="405">
        <f>'[1]Report 5 '!O17</f>
        <v>480671561.96000004</v>
      </c>
      <c r="P288" s="405">
        <f>'[1]Report 5 '!P17</f>
        <v>35416248958.770012</v>
      </c>
      <c r="Q288" s="406">
        <f>'[1]Report 5 '!Q17</f>
        <v>1</v>
      </c>
    </row>
    <row r="289" spans="1:17" ht="15" x14ac:dyDescent="0.25">
      <c r="A289"/>
      <c r="B289" s="304"/>
      <c r="C289" s="304"/>
      <c r="D289" s="304"/>
      <c r="E289" s="304"/>
      <c r="F289" s="304"/>
      <c r="G289" s="304"/>
      <c r="H289" s="304"/>
      <c r="I289" s="304"/>
      <c r="J289" s="304"/>
      <c r="K289" s="304"/>
      <c r="L289" s="304"/>
      <c r="M289" s="304"/>
      <c r="N289" s="304"/>
      <c r="O289"/>
      <c r="P289"/>
      <c r="Q289"/>
    </row>
    <row r="290" spans="1:17" ht="15" x14ac:dyDescent="0.25">
      <c r="A290" t="str">
        <f>'[1]Report 5 '!A19</f>
        <v xml:space="preserve"> (1) With respect to STEP Loans, the Current Indexed LTV does not include amounts drawn in respect of (i) Other STEP Products, or (ii) Additional STEP Loans which are not yet included in the cover pool, which in each case are secured by the same property.</v>
      </c>
      <c r="B290" s="304"/>
      <c r="C290" s="304"/>
      <c r="D290" s="304"/>
      <c r="E290" s="304"/>
      <c r="F290" s="304"/>
      <c r="G290" s="304"/>
      <c r="H290" s="304"/>
      <c r="I290" s="304"/>
      <c r="J290" s="304"/>
      <c r="K290" s="304"/>
      <c r="L290" s="304"/>
      <c r="M290" s="304"/>
      <c r="N290" s="304"/>
      <c r="O290"/>
      <c r="P290"/>
      <c r="Q290"/>
    </row>
    <row r="291" spans="1:17" ht="15" x14ac:dyDescent="0.25">
      <c r="A291" s="437" t="str">
        <f>'[1]Report 5 '!A20</f>
        <v>(2) The indexation methodology as described in footnote (1) on page 3 of this Investor Report.</v>
      </c>
      <c r="B291" s="437"/>
      <c r="C291" s="437"/>
      <c r="D291" s="437"/>
      <c r="E291" s="437"/>
      <c r="F291" s="437"/>
      <c r="G291" s="437"/>
      <c r="H291" s="437"/>
      <c r="I291" s="437"/>
      <c r="J291" s="437"/>
      <c r="K291" s="437"/>
      <c r="L291" s="437"/>
      <c r="M291" s="437"/>
      <c r="N291" s="437"/>
      <c r="O291" s="437"/>
      <c r="P291" s="437"/>
      <c r="Q291" s="437"/>
    </row>
    <row r="292" spans="1:17" ht="15" x14ac:dyDescent="0.25">
      <c r="A292" s="361" t="str">
        <f>'[1]Report 5 '!A21</f>
        <v>(3) The methodology used in this table aggregates STEP Loans secured by the same property.</v>
      </c>
      <c r="B292"/>
      <c r="C292"/>
      <c r="D292"/>
      <c r="E292"/>
      <c r="F292"/>
      <c r="G292"/>
      <c r="H292"/>
      <c r="I292"/>
      <c r="J292"/>
      <c r="K292"/>
      <c r="L292"/>
      <c r="M292"/>
      <c r="N292"/>
      <c r="O292"/>
      <c r="P292"/>
      <c r="Q292"/>
    </row>
    <row r="293" spans="1:17" ht="17.25" x14ac:dyDescent="0.25">
      <c r="A293" s="407" t="str">
        <f>'[1]Report 5 '!A22</f>
        <v>(4) As of July 2014, the Bank changed its credit scoring model from Trans-Risk to FICO® 8 score. As a result of the change, the credit bureau scores in this table are not comparable to periods prior to July 2014.</v>
      </c>
      <c r="B293" s="408"/>
      <c r="C293" s="408"/>
      <c r="D293" s="408"/>
      <c r="E293" s="408"/>
      <c r="F293" s="408"/>
      <c r="G293" s="408"/>
      <c r="H293" s="408"/>
      <c r="I293" s="408"/>
      <c r="J293"/>
      <c r="K293"/>
      <c r="L293"/>
      <c r="M293"/>
      <c r="N293"/>
      <c r="O293"/>
      <c r="P293"/>
      <c r="Q293"/>
    </row>
  </sheetData>
  <mergeCells count="26">
    <mergeCell ref="A19:B19"/>
    <mergeCell ref="A14:B14"/>
    <mergeCell ref="A15:B15"/>
    <mergeCell ref="A16:B16"/>
    <mergeCell ref="A17:B17"/>
    <mergeCell ref="A18:B18"/>
    <mergeCell ref="A128:I129"/>
    <mergeCell ref="A20:B20"/>
    <mergeCell ref="A21:B21"/>
    <mergeCell ref="A23:I24"/>
    <mergeCell ref="A66:I66"/>
    <mergeCell ref="A67:I67"/>
    <mergeCell ref="A68:I68"/>
    <mergeCell ref="A69:I69"/>
    <mergeCell ref="A70:I70"/>
    <mergeCell ref="A71:I71"/>
    <mergeCell ref="A72:I72"/>
    <mergeCell ref="A127:I127"/>
    <mergeCell ref="A291:Q291"/>
    <mergeCell ref="A130:I130"/>
    <mergeCell ref="A183:O183"/>
    <mergeCell ref="A272:R272"/>
    <mergeCell ref="A276:C276"/>
    <mergeCell ref="A279:N279"/>
    <mergeCell ref="A131:I131"/>
    <mergeCell ref="A182:C18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D1. NTT</vt:lpstr>
      <vt:lpstr>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cp:lastModifiedBy>
  <cp:lastPrinted>2017-03-14T20:22:23Z</cp:lastPrinted>
  <dcterms:created xsi:type="dcterms:W3CDTF">2016-04-21T08:07:20Z</dcterms:created>
  <dcterms:modified xsi:type="dcterms:W3CDTF">2017-08-09T20:34:49Z</dcterms:modified>
</cp:coreProperties>
</file>